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18" i="1"/>
  <c r="L118"/>
  <c r="F118"/>
  <c r="C118"/>
  <c r="B118"/>
  <c r="N117"/>
  <c r="L117"/>
  <c r="F117"/>
  <c r="C117"/>
  <c r="B117"/>
  <c r="N116"/>
  <c r="L116"/>
  <c r="F116"/>
  <c r="C116"/>
  <c r="B116"/>
  <c r="N115"/>
  <c r="L115"/>
  <c r="F115"/>
  <c r="C115"/>
  <c r="B115"/>
  <c r="N114"/>
  <c r="L114"/>
  <c r="F114"/>
  <c r="C114"/>
  <c r="B114"/>
  <c r="N113"/>
  <c r="L113"/>
  <c r="F113"/>
  <c r="C113"/>
  <c r="B113"/>
  <c r="N112"/>
  <c r="L112"/>
  <c r="F112"/>
  <c r="C112"/>
  <c r="B112"/>
  <c r="N111"/>
  <c r="L111"/>
  <c r="F111"/>
  <c r="C111"/>
  <c r="B111"/>
  <c r="N110"/>
  <c r="L110"/>
  <c r="F110"/>
  <c r="C110"/>
  <c r="B110"/>
  <c r="N109"/>
  <c r="L109"/>
  <c r="F109"/>
  <c r="C109"/>
  <c r="B109"/>
  <c r="N108"/>
  <c r="L108"/>
  <c r="F108"/>
  <c r="C108"/>
  <c r="B108"/>
  <c r="N107"/>
  <c r="L107"/>
  <c r="F107"/>
  <c r="C107"/>
  <c r="B107"/>
  <c r="N106"/>
  <c r="L106"/>
  <c r="F106"/>
  <c r="C106"/>
  <c r="B106"/>
  <c r="N105"/>
  <c r="L105"/>
  <c r="F105"/>
  <c r="C105"/>
  <c r="B105"/>
  <c r="N104"/>
  <c r="L104"/>
  <c r="F104"/>
  <c r="C104"/>
  <c r="B104"/>
  <c r="N103"/>
  <c r="L103"/>
  <c r="F103"/>
  <c r="C103"/>
  <c r="B103"/>
  <c r="N102"/>
  <c r="L102"/>
  <c r="F102"/>
  <c r="C102"/>
  <c r="B102"/>
  <c r="N101"/>
  <c r="L101"/>
  <c r="F101"/>
  <c r="C101"/>
  <c r="B101"/>
  <c r="N100"/>
  <c r="L100"/>
  <c r="F100"/>
  <c r="C100"/>
  <c r="B100"/>
  <c r="N99"/>
  <c r="L99"/>
  <c r="F99"/>
  <c r="C99"/>
  <c r="B99"/>
  <c r="N98"/>
  <c r="L98"/>
  <c r="F98"/>
  <c r="C98"/>
  <c r="B98"/>
  <c r="N97"/>
  <c r="L97"/>
  <c r="F97"/>
  <c r="C97"/>
  <c r="B97"/>
  <c r="N96"/>
  <c r="L96"/>
  <c r="F96"/>
  <c r="C96"/>
  <c r="B96"/>
  <c r="N95"/>
  <c r="L95"/>
  <c r="F95"/>
  <c r="C95"/>
  <c r="B95"/>
  <c r="N94"/>
  <c r="L94"/>
  <c r="F94"/>
  <c r="C94"/>
  <c r="B94"/>
  <c r="N93"/>
  <c r="L93"/>
  <c r="F93"/>
  <c r="C93"/>
  <c r="B93"/>
  <c r="N92"/>
  <c r="L92"/>
  <c r="F92"/>
  <c r="C92"/>
  <c r="B92"/>
  <c r="N91"/>
  <c r="L91"/>
  <c r="F91"/>
  <c r="C91"/>
  <c r="B91"/>
  <c r="N90"/>
  <c r="L90"/>
  <c r="F90"/>
  <c r="C90"/>
  <c r="B90"/>
  <c r="N89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<sst xmlns="http://schemas.openxmlformats.org/spreadsheetml/2006/main" count="114" uniqueCount="50">
  <si>
    <t>Отчет № 7. 04.08.2022 9:57:35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</si>
  <si>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</si>
  <si>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 xml:space="preserve">Выборы депутатов Горно-Алтайского городского Совета депутатов 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</si>
  <si>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</si>
  <si>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</si>
  <si>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</si>
  <si>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</si>
  <si>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</si>
  <si>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</si>
  <si>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</si>
  <si>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</si>
  <si>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</si>
  <si>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</si>
  <si>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</si>
  <si>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</si>
  <si>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</si>
  <si>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</si>
  <si>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</si>
  <si>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</si>
  <si>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</si>
  <si>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</si>
  <si>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</si>
  <si>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</si>
  <si>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</si>
  <si>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</si>
  <si>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</si>
  <si>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</si>
  <si>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</si>
  <si>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</si>
  <si>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</si>
  <si>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</si>
  <si>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</si>
  <si>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</si>
  <si>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</si>
  <si>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</si>
  <si>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</si>
  <si>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</si>
  <si>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</si>
  <si>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</si>
  <si>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</si>
  <si>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</si>
  <si>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</si>
  <si>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</si>
  <si>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</si>
  <si>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</si>
  <si>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</si>
  <si>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</si>
  <si>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</si>
  <si>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</si>
  <si>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По состоянию на 02.08.2022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</si>
</sst>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abSelected="1" workbookViewId="0">
      <selection activeCell="A3" sqref="A3:N3"/>
    </sheetView>
  </sheetViews>
  <sheetFormatPr defaultRowHeight="1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>
      <c r="N1" s="1" t="s">
        <v>0</v>
      </c>
    </row>
    <row r="2" spans="1:15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49</v>
      </c>
    </row>
    <row r="5" spans="1:15">
      <c r="N5" s="5" t="s">
        <v>3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86 тыс. рублей"</f>
        <v>из них финансовые операции по расходованию средств на сумму, превышающую 86 тыс. рублей</v>
      </c>
      <c r="K7" s="10"/>
      <c r="L7" s="11"/>
      <c r="M7" s="6" t="str">
        <f t="shared" ref="M7:M9" si="10">"сумма, тыс. руб."</f>
        <v>сумма, тыс.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43 тыс. рублей"</f>
        <v>пожертвования от юридических лиц на сумму, превышающую 43 тыс. рублей</v>
      </c>
      <c r="F8" s="11"/>
      <c r="G8" s="9" t="str">
        <f t="shared" ref="G8:H8" si="13">"пожертвования от граждан на сумму, превышающую  36 тыс. рублей"</f>
        <v>пожертвования от граждан на сумму, превышающую  36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тыс. руб."</f>
        <v>сумма, тыс.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тыс. руб."</f>
        <v>сумма, тыс. руб.</v>
      </c>
      <c r="F9" s="12" t="str">
        <f>"наименование юридического лица"</f>
        <v>наименование юридического лица</v>
      </c>
      <c r="G9" s="12" t="str">
        <f>"сумма, тыс. руб."</f>
        <v>сумма, тыс.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4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5" customHeight="1">
      <c r="A11" s="15" t="s">
        <v>5</v>
      </c>
      <c r="B11" s="16" t="str">
        <f>"Округ №1 (№ 1)"</f>
        <v>Округ №1 (№ 1)</v>
      </c>
      <c r="C11" s="16" t="str">
        <f>"Кондрашкин Дмитрий Викторович"</f>
        <v>Кондрашкин Дмитрий Викторович</v>
      </c>
      <c r="D11" s="17">
        <v>50</v>
      </c>
      <c r="E11" s="17"/>
      <c r="F11" s="16" t="str">
        <f>""</f>
        <v/>
      </c>
      <c r="G11" s="17"/>
      <c r="H11" s="18"/>
      <c r="I11" s="17">
        <v>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0" customHeight="1">
      <c r="A12" s="14" t="s">
        <v>6</v>
      </c>
      <c r="B12" s="20" t="str">
        <f>""</f>
        <v/>
      </c>
      <c r="C12" s="20" t="str">
        <f>"Итого по кандидату"</f>
        <v>Итого по кандидату</v>
      </c>
      <c r="D12" s="21">
        <v>50</v>
      </c>
      <c r="E12" s="21">
        <v>0</v>
      </c>
      <c r="F12" s="20" t="str">
        <f>""</f>
        <v/>
      </c>
      <c r="G12" s="21">
        <v>0</v>
      </c>
      <c r="H12" s="22"/>
      <c r="I12" s="21">
        <v>0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45" customHeight="1">
      <c r="A13" s="15" t="s">
        <v>7</v>
      </c>
      <c r="B13" s="16" t="str">
        <f>"Округ №1 (№ 1)"</f>
        <v>Округ №1 (№ 1)</v>
      </c>
      <c r="C13" s="16" t="str">
        <f>"Тупикина Ирина Петровна"</f>
        <v>Тупикина Ирина Петровна</v>
      </c>
      <c r="D13" s="17">
        <v>30</v>
      </c>
      <c r="E13" s="17"/>
      <c r="F13" s="16" t="str">
        <f>""</f>
        <v/>
      </c>
      <c r="G13" s="17"/>
      <c r="H13" s="18"/>
      <c r="I13" s="17">
        <v>0</v>
      </c>
      <c r="J13" s="19"/>
      <c r="K13" s="17"/>
      <c r="L13" s="16" t="str">
        <f>""</f>
        <v/>
      </c>
      <c r="M13" s="17"/>
      <c r="N13" s="16" t="str">
        <f>""</f>
        <v/>
      </c>
      <c r="O13" s="13"/>
    </row>
    <row r="14" spans="1:15" ht="30" customHeight="1">
      <c r="A14" s="14" t="s">
        <v>6</v>
      </c>
      <c r="B14" s="20" t="str">
        <f>""</f>
        <v/>
      </c>
      <c r="C14" s="20" t="str">
        <f>"Итого по кандидату"</f>
        <v>Итого по кандидату</v>
      </c>
      <c r="D14" s="21">
        <v>30</v>
      </c>
      <c r="E14" s="21">
        <v>0</v>
      </c>
      <c r="F14" s="20" t="str">
        <f>""</f>
        <v/>
      </c>
      <c r="G14" s="21">
        <v>0</v>
      </c>
      <c r="H14" s="22"/>
      <c r="I14" s="21">
        <v>0</v>
      </c>
      <c r="J14" s="23"/>
      <c r="K14" s="21">
        <v>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 ht="45" customHeight="1">
      <c r="A15" s="15" t="s">
        <v>8</v>
      </c>
      <c r="B15" s="16" t="str">
        <f>"Округ №1 (№ 1)"</f>
        <v>Округ №1 (№ 1)</v>
      </c>
      <c r="C15" s="16" t="str">
        <f>"Харин Вячеслав Игоревич"</f>
        <v>Харин Вячеслав Игоревич</v>
      </c>
      <c r="D15" s="17">
        <v>8</v>
      </c>
      <c r="E15" s="17"/>
      <c r="F15" s="16" t="str">
        <f>""</f>
        <v/>
      </c>
      <c r="G15" s="17"/>
      <c r="H15" s="18"/>
      <c r="I15" s="17">
        <v>7.76</v>
      </c>
      <c r="J15" s="19"/>
      <c r="K15" s="17"/>
      <c r="L15" s="16" t="str">
        <f>""</f>
        <v/>
      </c>
      <c r="M15" s="17"/>
      <c r="N15" s="16" t="str">
        <f>""</f>
        <v/>
      </c>
      <c r="O15" s="13"/>
    </row>
    <row r="16" spans="1:15" ht="30" customHeight="1">
      <c r="A16" s="14" t="s">
        <v>6</v>
      </c>
      <c r="B16" s="20" t="str">
        <f>""</f>
        <v/>
      </c>
      <c r="C16" s="20" t="str">
        <f>"Итого по кандидату"</f>
        <v>Итого по кандидату</v>
      </c>
      <c r="D16" s="21">
        <v>8</v>
      </c>
      <c r="E16" s="21">
        <v>0</v>
      </c>
      <c r="F16" s="20" t="str">
        <f>""</f>
        <v/>
      </c>
      <c r="G16" s="21">
        <v>0</v>
      </c>
      <c r="H16" s="22"/>
      <c r="I16" s="21">
        <v>7.76</v>
      </c>
      <c r="J16" s="23"/>
      <c r="K16" s="21">
        <v>0</v>
      </c>
      <c r="L16" s="20" t="str">
        <f>""</f>
        <v/>
      </c>
      <c r="M16" s="21">
        <v>0</v>
      </c>
      <c r="N16" s="20" t="str">
        <f>""</f>
        <v/>
      </c>
      <c r="O16" s="13"/>
    </row>
    <row r="17" spans="1:15" ht="75" customHeight="1">
      <c r="A17" s="14" t="s">
        <v>6</v>
      </c>
      <c r="B17" s="20" t="str">
        <f>""</f>
        <v/>
      </c>
      <c r="C17" s="20" t="str">
        <f>"Избирательный округ (Округ №1 (№ 1)), всего"</f>
        <v>Избирательный округ (Округ №1 (№ 1)), всего</v>
      </c>
      <c r="D17" s="21">
        <v>88</v>
      </c>
      <c r="E17" s="21">
        <v>0</v>
      </c>
      <c r="F17" s="20" t="str">
        <f>""</f>
        <v/>
      </c>
      <c r="G17" s="21">
        <v>0</v>
      </c>
      <c r="H17" s="22"/>
      <c r="I17" s="21">
        <v>7.76</v>
      </c>
      <c r="J17" s="23"/>
      <c r="K17" s="21">
        <v>0</v>
      </c>
      <c r="L17" s="20" t="str">
        <f>""</f>
        <v/>
      </c>
      <c r="M17" s="21">
        <v>0</v>
      </c>
      <c r="N17" s="20" t="str">
        <f>""</f>
        <v/>
      </c>
      <c r="O17" s="13"/>
    </row>
    <row r="18" spans="1:15" ht="45" customHeight="1">
      <c r="A18" s="15" t="s">
        <v>9</v>
      </c>
      <c r="B18" s="16" t="str">
        <f>"Округ №2 (№ 2)"</f>
        <v>Округ №2 (№ 2)</v>
      </c>
      <c r="C18" s="16" t="str">
        <f>"Куксина Анастасия Сергеевна"</f>
        <v>Куксина Анастасия Сергеевна</v>
      </c>
      <c r="D18" s="17">
        <v>340</v>
      </c>
      <c r="E18" s="17"/>
      <c r="F18" s="16" t="str">
        <f>""</f>
        <v/>
      </c>
      <c r="G18" s="17"/>
      <c r="H18" s="18"/>
      <c r="I18" s="17">
        <v>0</v>
      </c>
      <c r="J18" s="19"/>
      <c r="K18" s="17"/>
      <c r="L18" s="16" t="str">
        <f>""</f>
        <v/>
      </c>
      <c r="M18" s="17"/>
      <c r="N18" s="16" t="str">
        <f>""</f>
        <v/>
      </c>
      <c r="O18" s="13"/>
    </row>
    <row r="19" spans="1:15" ht="30" customHeight="1">
      <c r="A19" s="14" t="s">
        <v>6</v>
      </c>
      <c r="B19" s="20" t="str">
        <f>""</f>
        <v/>
      </c>
      <c r="C19" s="20" t="str">
        <f>"Итого по кандидату"</f>
        <v>Итого по кандидату</v>
      </c>
      <c r="D19" s="21">
        <v>340</v>
      </c>
      <c r="E19" s="21">
        <v>0</v>
      </c>
      <c r="F19" s="20" t="str">
        <f>""</f>
        <v/>
      </c>
      <c r="G19" s="21">
        <v>0</v>
      </c>
      <c r="H19" s="22"/>
      <c r="I19" s="21">
        <v>0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 ht="60" customHeight="1">
      <c r="A20" s="15" t="s">
        <v>10</v>
      </c>
      <c r="B20" s="16" t="str">
        <f>"Округ №2 (№ 2)"</f>
        <v>Округ №2 (№ 2)</v>
      </c>
      <c r="C20" s="16" t="str">
        <f>"Рехтин Роман Александрович"</f>
        <v>Рехтин Роман Александрович</v>
      </c>
      <c r="D20" s="17">
        <v>6.5</v>
      </c>
      <c r="E20" s="17"/>
      <c r="F20" s="16" t="str">
        <f>""</f>
        <v/>
      </c>
      <c r="G20" s="17"/>
      <c r="H20" s="18"/>
      <c r="I20" s="17">
        <v>6.41</v>
      </c>
      <c r="J20" s="19"/>
      <c r="K20" s="17"/>
      <c r="L20" s="16" t="str">
        <f>""</f>
        <v/>
      </c>
      <c r="M20" s="17"/>
      <c r="N20" s="16" t="str">
        <f>""</f>
        <v/>
      </c>
      <c r="O20" s="13"/>
    </row>
    <row r="21" spans="1:15" ht="30" customHeight="1">
      <c r="A21" s="14" t="s">
        <v>6</v>
      </c>
      <c r="B21" s="20" t="str">
        <f>""</f>
        <v/>
      </c>
      <c r="C21" s="20" t="str">
        <f>"Итого по кандидату"</f>
        <v>Итого по кандидату</v>
      </c>
      <c r="D21" s="21">
        <v>6.5</v>
      </c>
      <c r="E21" s="21">
        <v>0</v>
      </c>
      <c r="F21" s="20" t="str">
        <f>""</f>
        <v/>
      </c>
      <c r="G21" s="21">
        <v>0</v>
      </c>
      <c r="H21" s="22"/>
      <c r="I21" s="21">
        <v>6.41</v>
      </c>
      <c r="J21" s="23"/>
      <c r="K21" s="21">
        <v>0</v>
      </c>
      <c r="L21" s="20" t="str">
        <f>""</f>
        <v/>
      </c>
      <c r="M21" s="21">
        <v>0</v>
      </c>
      <c r="N21" s="20" t="str">
        <f>""</f>
        <v/>
      </c>
      <c r="O21" s="13"/>
    </row>
    <row r="22" spans="1:15" ht="75" customHeight="1">
      <c r="A22" s="14" t="s">
        <v>6</v>
      </c>
      <c r="B22" s="20" t="str">
        <f>""</f>
        <v/>
      </c>
      <c r="C22" s="20" t="str">
        <f>"Избирательный округ (Округ №2 (№ 2)), всего"</f>
        <v>Избирательный округ (Округ №2 (№ 2)), всего</v>
      </c>
      <c r="D22" s="21">
        <v>346.5</v>
      </c>
      <c r="E22" s="21">
        <v>0</v>
      </c>
      <c r="F22" s="20" t="str">
        <f>""</f>
        <v/>
      </c>
      <c r="G22" s="21">
        <v>0</v>
      </c>
      <c r="H22" s="22"/>
      <c r="I22" s="21">
        <v>6.41</v>
      </c>
      <c r="J22" s="23"/>
      <c r="K22" s="21">
        <v>0</v>
      </c>
      <c r="L22" s="20" t="str">
        <f>""</f>
        <v/>
      </c>
      <c r="M22" s="21">
        <v>0</v>
      </c>
      <c r="N22" s="20" t="str">
        <f>""</f>
        <v/>
      </c>
      <c r="O22" s="13"/>
    </row>
    <row r="23" spans="1:15" ht="45" customHeight="1">
      <c r="A23" s="15" t="s">
        <v>11</v>
      </c>
      <c r="B23" s="16" t="str">
        <f>"Округ №3 (№ 3)"</f>
        <v>Округ №3 (№ 3)</v>
      </c>
      <c r="C23" s="16" t="str">
        <f>"Глебов Павел Михайлович"</f>
        <v>Глебов Павел Михайлович</v>
      </c>
      <c r="D23" s="17">
        <v>50</v>
      </c>
      <c r="E23" s="17"/>
      <c r="F23" s="16" t="str">
        <f>""</f>
        <v/>
      </c>
      <c r="G23" s="17"/>
      <c r="H23" s="18"/>
      <c r="I23" s="17">
        <v>0</v>
      </c>
      <c r="J23" s="19"/>
      <c r="K23" s="17"/>
      <c r="L23" s="16" t="str">
        <f>""</f>
        <v/>
      </c>
      <c r="M23" s="17"/>
      <c r="N23" s="16" t="str">
        <f>""</f>
        <v/>
      </c>
      <c r="O23" s="13"/>
    </row>
    <row r="24" spans="1:15" ht="30" customHeight="1">
      <c r="A24" s="14" t="s">
        <v>6</v>
      </c>
      <c r="B24" s="20" t="str">
        <f>""</f>
        <v/>
      </c>
      <c r="C24" s="20" t="str">
        <f>"Итого по кандидату"</f>
        <v>Итого по кандидату</v>
      </c>
      <c r="D24" s="21">
        <v>50</v>
      </c>
      <c r="E24" s="21">
        <v>0</v>
      </c>
      <c r="F24" s="20" t="str">
        <f>""</f>
        <v/>
      </c>
      <c r="G24" s="21">
        <v>0</v>
      </c>
      <c r="H24" s="22"/>
      <c r="I24" s="21">
        <v>0</v>
      </c>
      <c r="J24" s="23"/>
      <c r="K24" s="21">
        <v>0</v>
      </c>
      <c r="L24" s="20" t="str">
        <f>""</f>
        <v/>
      </c>
      <c r="M24" s="21">
        <v>0</v>
      </c>
      <c r="N24" s="20" t="str">
        <f>""</f>
        <v/>
      </c>
      <c r="O24" s="13"/>
    </row>
    <row r="25" spans="1:15" ht="45" customHeight="1">
      <c r="A25" s="15" t="s">
        <v>12</v>
      </c>
      <c r="B25" s="16" t="str">
        <f>"Округ №3 (№ 3)"</f>
        <v>Округ №3 (№ 3)</v>
      </c>
      <c r="C25" s="16" t="str">
        <f>"Кончев Владимир Егорович"</f>
        <v>Кончев Владимир Егорович</v>
      </c>
      <c r="D25" s="17">
        <v>472.52</v>
      </c>
      <c r="E25" s="17"/>
      <c r="F25" s="16" t="str">
        <f>""</f>
        <v/>
      </c>
      <c r="G25" s="17"/>
      <c r="H25" s="18"/>
      <c r="I25" s="17">
        <v>86.3</v>
      </c>
      <c r="J25" s="19"/>
      <c r="K25" s="17"/>
      <c r="L25" s="16" t="str">
        <f>""</f>
        <v/>
      </c>
      <c r="M25" s="17"/>
      <c r="N25" s="16" t="str">
        <f>""</f>
        <v/>
      </c>
      <c r="O25" s="13"/>
    </row>
    <row r="26" spans="1:15" ht="30" customHeight="1">
      <c r="A26" s="14" t="s">
        <v>6</v>
      </c>
      <c r="B26" s="20" t="str">
        <f>""</f>
        <v/>
      </c>
      <c r="C26" s="20" t="str">
        <f>"Итого по кандидату"</f>
        <v>Итого по кандидату</v>
      </c>
      <c r="D26" s="21">
        <v>472.52</v>
      </c>
      <c r="E26" s="21">
        <v>0</v>
      </c>
      <c r="F26" s="20" t="str">
        <f>""</f>
        <v/>
      </c>
      <c r="G26" s="21">
        <v>0</v>
      </c>
      <c r="H26" s="22"/>
      <c r="I26" s="21">
        <v>86.3</v>
      </c>
      <c r="J26" s="23"/>
      <c r="K26" s="21">
        <v>0</v>
      </c>
      <c r="L26" s="20" t="str">
        <f>""</f>
        <v/>
      </c>
      <c r="M26" s="21">
        <v>0</v>
      </c>
      <c r="N26" s="20" t="str">
        <f>""</f>
        <v/>
      </c>
      <c r="O26" s="13"/>
    </row>
    <row r="27" spans="1:15" ht="45" customHeight="1">
      <c r="A27" s="15" t="s">
        <v>13</v>
      </c>
      <c r="B27" s="16" t="str">
        <f>"Округ №3 (№ 3)"</f>
        <v>Округ №3 (№ 3)</v>
      </c>
      <c r="C27" s="16" t="str">
        <f>"Толмачев Владимир Григорьевич"</f>
        <v>Толмачев Владимир Григорьевич</v>
      </c>
      <c r="D27" s="17">
        <v>7.76</v>
      </c>
      <c r="E27" s="17"/>
      <c r="F27" s="16" t="str">
        <f>""</f>
        <v/>
      </c>
      <c r="G27" s="17"/>
      <c r="H27" s="18"/>
      <c r="I27" s="17">
        <v>7.76</v>
      </c>
      <c r="J27" s="19"/>
      <c r="K27" s="17"/>
      <c r="L27" s="16" t="str">
        <f>""</f>
        <v/>
      </c>
      <c r="M27" s="17"/>
      <c r="N27" s="16" t="str">
        <f>""</f>
        <v/>
      </c>
      <c r="O27" s="13"/>
    </row>
    <row r="28" spans="1:15" ht="30" customHeight="1">
      <c r="A28" s="14" t="s">
        <v>6</v>
      </c>
      <c r="B28" s="20" t="str">
        <f>""</f>
        <v/>
      </c>
      <c r="C28" s="20" t="str">
        <f>"Итого по кандидату"</f>
        <v>Итого по кандидату</v>
      </c>
      <c r="D28" s="21">
        <v>7.76</v>
      </c>
      <c r="E28" s="21">
        <v>0</v>
      </c>
      <c r="F28" s="20" t="str">
        <f>""</f>
        <v/>
      </c>
      <c r="G28" s="21">
        <v>0</v>
      </c>
      <c r="H28" s="22"/>
      <c r="I28" s="21">
        <v>7.76</v>
      </c>
      <c r="J28" s="23"/>
      <c r="K28" s="21">
        <v>0</v>
      </c>
      <c r="L28" s="20" t="str">
        <f>""</f>
        <v/>
      </c>
      <c r="M28" s="21">
        <v>0</v>
      </c>
      <c r="N28" s="20" t="str">
        <f>""</f>
        <v/>
      </c>
      <c r="O28" s="13"/>
    </row>
    <row r="29" spans="1:15" ht="75" customHeight="1">
      <c r="A29" s="14" t="s">
        <v>6</v>
      </c>
      <c r="B29" s="20" t="str">
        <f>""</f>
        <v/>
      </c>
      <c r="C29" s="20" t="str">
        <f>"Избирательный округ (Округ №3 (№ 3)), всего"</f>
        <v>Избирательный округ (Округ №3 (№ 3)), всего</v>
      </c>
      <c r="D29" s="21">
        <v>530.28</v>
      </c>
      <c r="E29" s="21">
        <v>0</v>
      </c>
      <c r="F29" s="20" t="str">
        <f>""</f>
        <v/>
      </c>
      <c r="G29" s="21">
        <v>0</v>
      </c>
      <c r="H29" s="22"/>
      <c r="I29" s="21">
        <v>94.06</v>
      </c>
      <c r="J29" s="23"/>
      <c r="K29" s="21">
        <v>0</v>
      </c>
      <c r="L29" s="20" t="str">
        <f>""</f>
        <v/>
      </c>
      <c r="M29" s="21">
        <v>0</v>
      </c>
      <c r="N29" s="20" t="str">
        <f>""</f>
        <v/>
      </c>
      <c r="O29" s="13"/>
    </row>
    <row r="30" spans="1:15" ht="45" customHeight="1">
      <c r="A30" s="15" t="s">
        <v>14</v>
      </c>
      <c r="B30" s="16" t="str">
        <f>"Округ №4 (№ 4)"</f>
        <v>Округ №4 (№ 4)</v>
      </c>
      <c r="C30" s="16" t="str">
        <f>"Ким Николай Викторович"</f>
        <v>Ким Николай Викторович</v>
      </c>
      <c r="D30" s="17">
        <v>30</v>
      </c>
      <c r="E30" s="17"/>
      <c r="F30" s="16" t="str">
        <f>""</f>
        <v/>
      </c>
      <c r="G30" s="17"/>
      <c r="H30" s="18"/>
      <c r="I30" s="17">
        <v>20.3</v>
      </c>
      <c r="J30" s="19"/>
      <c r="K30" s="17"/>
      <c r="L30" s="16" t="str">
        <f>""</f>
        <v/>
      </c>
      <c r="M30" s="17"/>
      <c r="N30" s="16" t="str">
        <f>""</f>
        <v/>
      </c>
      <c r="O30" s="13"/>
    </row>
    <row r="31" spans="1:15" ht="30" customHeight="1">
      <c r="A31" s="14" t="s">
        <v>6</v>
      </c>
      <c r="B31" s="20" t="str">
        <f>""</f>
        <v/>
      </c>
      <c r="C31" s="20" t="str">
        <f>"Итого по кандидату"</f>
        <v>Итого по кандидату</v>
      </c>
      <c r="D31" s="21">
        <v>30</v>
      </c>
      <c r="E31" s="21">
        <v>0</v>
      </c>
      <c r="F31" s="20" t="str">
        <f>""</f>
        <v/>
      </c>
      <c r="G31" s="21">
        <v>0</v>
      </c>
      <c r="H31" s="22"/>
      <c r="I31" s="21">
        <v>20.3</v>
      </c>
      <c r="J31" s="23"/>
      <c r="K31" s="21">
        <v>0</v>
      </c>
      <c r="L31" s="20" t="str">
        <f>""</f>
        <v/>
      </c>
      <c r="M31" s="21">
        <v>0</v>
      </c>
      <c r="N31" s="20" t="str">
        <f>""</f>
        <v/>
      </c>
      <c r="O31" s="13"/>
    </row>
    <row r="32" spans="1:15" ht="75" customHeight="1">
      <c r="A32" s="14" t="s">
        <v>6</v>
      </c>
      <c r="B32" s="20" t="str">
        <f>""</f>
        <v/>
      </c>
      <c r="C32" s="20" t="str">
        <f>"Избирательный округ (Округ №4 (№ 4)), всего"</f>
        <v>Избирательный округ (Округ №4 (№ 4)), всего</v>
      </c>
      <c r="D32" s="21">
        <v>30</v>
      </c>
      <c r="E32" s="21">
        <v>0</v>
      </c>
      <c r="F32" s="20" t="str">
        <f>""</f>
        <v/>
      </c>
      <c r="G32" s="21">
        <v>0</v>
      </c>
      <c r="H32" s="22"/>
      <c r="I32" s="21">
        <v>20.3</v>
      </c>
      <c r="J32" s="23"/>
      <c r="K32" s="21">
        <v>0</v>
      </c>
      <c r="L32" s="20" t="str">
        <f>""</f>
        <v/>
      </c>
      <c r="M32" s="21">
        <v>0</v>
      </c>
      <c r="N32" s="20" t="str">
        <f>""</f>
        <v/>
      </c>
      <c r="O32" s="13"/>
    </row>
    <row r="33" spans="1:15" ht="45" customHeight="1">
      <c r="A33" s="15" t="s">
        <v>15</v>
      </c>
      <c r="B33" s="16" t="str">
        <f>"Округ №5 (№ 5)"</f>
        <v>Округ №5 (№ 5)</v>
      </c>
      <c r="C33" s="16" t="str">
        <f>"Ялбаков Андрей Николаевич"</f>
        <v>Ялбаков Андрей Николаевич</v>
      </c>
      <c r="D33" s="17">
        <v>30</v>
      </c>
      <c r="E33" s="17"/>
      <c r="F33" s="16" t="str">
        <f>""</f>
        <v/>
      </c>
      <c r="G33" s="17"/>
      <c r="H33" s="18"/>
      <c r="I33" s="17">
        <v>20.3</v>
      </c>
      <c r="J33" s="19"/>
      <c r="K33" s="17"/>
      <c r="L33" s="16" t="str">
        <f>""</f>
        <v/>
      </c>
      <c r="M33" s="17"/>
      <c r="N33" s="16" t="str">
        <f>""</f>
        <v/>
      </c>
      <c r="O33" s="13"/>
    </row>
    <row r="34" spans="1:15" ht="30" customHeight="1">
      <c r="A34" s="14" t="s">
        <v>6</v>
      </c>
      <c r="B34" s="20" t="str">
        <f>""</f>
        <v/>
      </c>
      <c r="C34" s="20" t="str">
        <f>"Итого по кандидату"</f>
        <v>Итого по кандидату</v>
      </c>
      <c r="D34" s="21">
        <v>30</v>
      </c>
      <c r="E34" s="21">
        <v>0</v>
      </c>
      <c r="F34" s="20" t="str">
        <f>""</f>
        <v/>
      </c>
      <c r="G34" s="21">
        <v>0</v>
      </c>
      <c r="H34" s="22"/>
      <c r="I34" s="21">
        <v>20.3</v>
      </c>
      <c r="J34" s="23"/>
      <c r="K34" s="21">
        <v>0</v>
      </c>
      <c r="L34" s="20" t="str">
        <f>""</f>
        <v/>
      </c>
      <c r="M34" s="21">
        <v>0</v>
      </c>
      <c r="N34" s="20" t="str">
        <f>""</f>
        <v/>
      </c>
      <c r="O34" s="13"/>
    </row>
    <row r="35" spans="1:15" ht="75" customHeight="1">
      <c r="A35" s="14" t="s">
        <v>6</v>
      </c>
      <c r="B35" s="20" t="str">
        <f>""</f>
        <v/>
      </c>
      <c r="C35" s="20" t="str">
        <f>"Избирательный округ (Округ №5 (№ 5)), всего"</f>
        <v>Избирательный округ (Округ №5 (№ 5)), всего</v>
      </c>
      <c r="D35" s="21">
        <v>30</v>
      </c>
      <c r="E35" s="21">
        <v>0</v>
      </c>
      <c r="F35" s="20" t="str">
        <f>""</f>
        <v/>
      </c>
      <c r="G35" s="21">
        <v>0</v>
      </c>
      <c r="H35" s="22"/>
      <c r="I35" s="21">
        <v>20.3</v>
      </c>
      <c r="J35" s="23"/>
      <c r="K35" s="21">
        <v>0</v>
      </c>
      <c r="L35" s="20" t="str">
        <f>""</f>
        <v/>
      </c>
      <c r="M35" s="21">
        <v>0</v>
      </c>
      <c r="N35" s="20" t="str">
        <f>""</f>
        <v/>
      </c>
      <c r="O35" s="13"/>
    </row>
    <row r="36" spans="1:15" ht="45" customHeight="1">
      <c r="A36" s="15" t="s">
        <v>16</v>
      </c>
      <c r="B36" s="16" t="str">
        <f>"Округ №6 (№ 6)"</f>
        <v>Округ №6 (№ 6)</v>
      </c>
      <c r="C36" s="16" t="str">
        <f>"Пекпеев Экене Сергеевич"</f>
        <v>Пекпеев Экене Сергеевич</v>
      </c>
      <c r="D36" s="17">
        <v>30</v>
      </c>
      <c r="E36" s="17"/>
      <c r="F36" s="16" t="str">
        <f>""</f>
        <v/>
      </c>
      <c r="G36" s="17"/>
      <c r="H36" s="18"/>
      <c r="I36" s="17">
        <v>20.3</v>
      </c>
      <c r="J36" s="19"/>
      <c r="K36" s="17"/>
      <c r="L36" s="16" t="str">
        <f>""</f>
        <v/>
      </c>
      <c r="M36" s="17"/>
      <c r="N36" s="16" t="str">
        <f>""</f>
        <v/>
      </c>
      <c r="O36" s="13"/>
    </row>
    <row r="37" spans="1:15" ht="30" customHeight="1">
      <c r="A37" s="14" t="s">
        <v>6</v>
      </c>
      <c r="B37" s="20" t="str">
        <f>""</f>
        <v/>
      </c>
      <c r="C37" s="20" t="str">
        <f>"Итого по кандидату"</f>
        <v>Итого по кандидату</v>
      </c>
      <c r="D37" s="21">
        <v>30</v>
      </c>
      <c r="E37" s="21">
        <v>0</v>
      </c>
      <c r="F37" s="20" t="str">
        <f>""</f>
        <v/>
      </c>
      <c r="G37" s="21">
        <v>0</v>
      </c>
      <c r="H37" s="22"/>
      <c r="I37" s="21">
        <v>20.3</v>
      </c>
      <c r="J37" s="23"/>
      <c r="K37" s="21">
        <v>0</v>
      </c>
      <c r="L37" s="20" t="str">
        <f>""</f>
        <v/>
      </c>
      <c r="M37" s="21">
        <v>0</v>
      </c>
      <c r="N37" s="20" t="str">
        <f>""</f>
        <v/>
      </c>
      <c r="O37" s="13"/>
    </row>
    <row r="38" spans="1:15" ht="60" customHeight="1">
      <c r="A38" s="15" t="s">
        <v>17</v>
      </c>
      <c r="B38" s="16" t="str">
        <f>"Округ №6 (№ 6)"</f>
        <v>Округ №6 (№ 6)</v>
      </c>
      <c r="C38" s="16" t="str">
        <f>"Титанаков Алексей Валентинович"</f>
        <v>Титанаков Алексей Валентинович</v>
      </c>
      <c r="D38" s="17">
        <v>11</v>
      </c>
      <c r="E38" s="17"/>
      <c r="F38" s="16" t="str">
        <f>""</f>
        <v/>
      </c>
      <c r="G38" s="17"/>
      <c r="H38" s="18"/>
      <c r="I38" s="17">
        <v>7.72</v>
      </c>
      <c r="J38" s="19"/>
      <c r="K38" s="17"/>
      <c r="L38" s="16" t="str">
        <f>""</f>
        <v/>
      </c>
      <c r="M38" s="17"/>
      <c r="N38" s="16" t="str">
        <f>""</f>
        <v/>
      </c>
      <c r="O38" s="13"/>
    </row>
    <row r="39" spans="1:15" ht="30" customHeight="1">
      <c r="A39" s="14" t="s">
        <v>6</v>
      </c>
      <c r="B39" s="20" t="str">
        <f>""</f>
        <v/>
      </c>
      <c r="C39" s="20" t="str">
        <f>"Итого по кандидату"</f>
        <v>Итого по кандидату</v>
      </c>
      <c r="D39" s="21">
        <v>11</v>
      </c>
      <c r="E39" s="21">
        <v>0</v>
      </c>
      <c r="F39" s="20" t="str">
        <f>""</f>
        <v/>
      </c>
      <c r="G39" s="21">
        <v>0</v>
      </c>
      <c r="H39" s="22"/>
      <c r="I39" s="21">
        <v>7.72</v>
      </c>
      <c r="J39" s="23"/>
      <c r="K39" s="21">
        <v>0</v>
      </c>
      <c r="L39" s="20" t="str">
        <f>""</f>
        <v/>
      </c>
      <c r="M39" s="21">
        <v>0</v>
      </c>
      <c r="N39" s="20" t="str">
        <f>""</f>
        <v/>
      </c>
      <c r="O39" s="13"/>
    </row>
    <row r="40" spans="1:15" ht="75" customHeight="1">
      <c r="A40" s="14" t="s">
        <v>6</v>
      </c>
      <c r="B40" s="20" t="str">
        <f>""</f>
        <v/>
      </c>
      <c r="C40" s="20" t="str">
        <f>"Избирательный округ (Округ №6 (№ 6)), всего"</f>
        <v>Избирательный округ (Округ №6 (№ 6)), всего</v>
      </c>
      <c r="D40" s="21">
        <v>41</v>
      </c>
      <c r="E40" s="21">
        <v>0</v>
      </c>
      <c r="F40" s="20" t="str">
        <f>""</f>
        <v/>
      </c>
      <c r="G40" s="21">
        <v>0</v>
      </c>
      <c r="H40" s="22"/>
      <c r="I40" s="21">
        <v>28.02</v>
      </c>
      <c r="J40" s="23"/>
      <c r="K40" s="21">
        <v>0</v>
      </c>
      <c r="L40" s="20" t="str">
        <f>""</f>
        <v/>
      </c>
      <c r="M40" s="21">
        <v>0</v>
      </c>
      <c r="N40" s="20" t="str">
        <f>""</f>
        <v/>
      </c>
      <c r="O40" s="13"/>
    </row>
    <row r="41" spans="1:15" ht="45" customHeight="1">
      <c r="A41" s="15" t="s">
        <v>18</v>
      </c>
      <c r="B41" s="16" t="str">
        <f>"Округ №7 (№ 7)"</f>
        <v>Округ №7 (№ 7)</v>
      </c>
      <c r="C41" s="16" t="str">
        <f>"Потапов Александр Васильевич"</f>
        <v>Потапов Александр Васильевич</v>
      </c>
      <c r="D41" s="17">
        <v>30</v>
      </c>
      <c r="E41" s="17"/>
      <c r="F41" s="16" t="str">
        <f>""</f>
        <v/>
      </c>
      <c r="G41" s="17"/>
      <c r="H41" s="18"/>
      <c r="I41" s="17">
        <v>20.3</v>
      </c>
      <c r="J41" s="19"/>
      <c r="K41" s="17"/>
      <c r="L41" s="16" t="str">
        <f>""</f>
        <v/>
      </c>
      <c r="M41" s="17"/>
      <c r="N41" s="16" t="str">
        <f>""</f>
        <v/>
      </c>
      <c r="O41" s="13"/>
    </row>
    <row r="42" spans="1:15" ht="30" customHeight="1">
      <c r="A42" s="14" t="s">
        <v>6</v>
      </c>
      <c r="B42" s="20" t="str">
        <f>""</f>
        <v/>
      </c>
      <c r="C42" s="20" t="str">
        <f>"Итого по кандидату"</f>
        <v>Итого по кандидату</v>
      </c>
      <c r="D42" s="21">
        <v>30</v>
      </c>
      <c r="E42" s="21">
        <v>0</v>
      </c>
      <c r="F42" s="20" t="str">
        <f>""</f>
        <v/>
      </c>
      <c r="G42" s="21">
        <v>0</v>
      </c>
      <c r="H42" s="22"/>
      <c r="I42" s="21">
        <v>20.3</v>
      </c>
      <c r="J42" s="23"/>
      <c r="K42" s="21">
        <v>0</v>
      </c>
      <c r="L42" s="20" t="str">
        <f>""</f>
        <v/>
      </c>
      <c r="M42" s="21">
        <v>0</v>
      </c>
      <c r="N42" s="20" t="str">
        <f>""</f>
        <v/>
      </c>
      <c r="O42" s="13"/>
    </row>
    <row r="43" spans="1:15" ht="45" customHeight="1">
      <c r="A43" s="15" t="s">
        <v>19</v>
      </c>
      <c r="B43" s="16" t="str">
        <f>"Округ №7 (№ 7)"</f>
        <v>Округ №7 (№ 7)</v>
      </c>
      <c r="C43" s="16" t="str">
        <f>"Сотникова Юлия Валерьевна"</f>
        <v>Сотникова Юлия Валерьевна</v>
      </c>
      <c r="D43" s="17">
        <v>50</v>
      </c>
      <c r="E43" s="17"/>
      <c r="F43" s="16" t="str">
        <f>""</f>
        <v/>
      </c>
      <c r="G43" s="17"/>
      <c r="H43" s="18"/>
      <c r="I43" s="17">
        <v>0</v>
      </c>
      <c r="J43" s="19"/>
      <c r="K43" s="17"/>
      <c r="L43" s="16" t="str">
        <f>""</f>
        <v/>
      </c>
      <c r="M43" s="17"/>
      <c r="N43" s="16" t="str">
        <f>""</f>
        <v/>
      </c>
      <c r="O43" s="13"/>
    </row>
    <row r="44" spans="1:15" ht="30" customHeight="1">
      <c r="A44" s="14" t="s">
        <v>6</v>
      </c>
      <c r="B44" s="20" t="str">
        <f>""</f>
        <v/>
      </c>
      <c r="C44" s="20" t="str">
        <f>"Итого по кандидату"</f>
        <v>Итого по кандидату</v>
      </c>
      <c r="D44" s="21">
        <v>50</v>
      </c>
      <c r="E44" s="21">
        <v>0</v>
      </c>
      <c r="F44" s="20" t="str">
        <f>""</f>
        <v/>
      </c>
      <c r="G44" s="21">
        <v>0</v>
      </c>
      <c r="H44" s="22"/>
      <c r="I44" s="21">
        <v>0</v>
      </c>
      <c r="J44" s="23"/>
      <c r="K44" s="21">
        <v>0</v>
      </c>
      <c r="L44" s="20" t="str">
        <f>""</f>
        <v/>
      </c>
      <c r="M44" s="21">
        <v>0</v>
      </c>
      <c r="N44" s="20" t="str">
        <f>""</f>
        <v/>
      </c>
      <c r="O44" s="13"/>
    </row>
    <row r="45" spans="1:15" ht="75" customHeight="1">
      <c r="A45" s="14" t="s">
        <v>6</v>
      </c>
      <c r="B45" s="20" t="str">
        <f>""</f>
        <v/>
      </c>
      <c r="C45" s="20" t="str">
        <f>"Избирательный округ (Округ №7 (№ 7)), всего"</f>
        <v>Избирательный округ (Округ №7 (№ 7)), всего</v>
      </c>
      <c r="D45" s="21">
        <v>80</v>
      </c>
      <c r="E45" s="21">
        <v>0</v>
      </c>
      <c r="F45" s="20" t="str">
        <f>""</f>
        <v/>
      </c>
      <c r="G45" s="21">
        <v>0</v>
      </c>
      <c r="H45" s="22"/>
      <c r="I45" s="21">
        <v>20.3</v>
      </c>
      <c r="J45" s="23"/>
      <c r="K45" s="21">
        <v>0</v>
      </c>
      <c r="L45" s="20" t="str">
        <f>""</f>
        <v/>
      </c>
      <c r="M45" s="21">
        <v>0</v>
      </c>
      <c r="N45" s="20" t="str">
        <f>""</f>
        <v/>
      </c>
      <c r="O45" s="13"/>
    </row>
    <row r="46" spans="1:15" ht="45" customHeight="1">
      <c r="A46" s="15" t="s">
        <v>20</v>
      </c>
      <c r="B46" s="16" t="str">
        <f>"Округ №8 (№ 8)"</f>
        <v>Округ №8 (№ 8)</v>
      </c>
      <c r="C46" s="16" t="str">
        <f>"Пивоваров Андрей Леонидович"</f>
        <v>Пивоваров Андрей Леонидович</v>
      </c>
      <c r="D46" s="17">
        <v>30</v>
      </c>
      <c r="E46" s="17"/>
      <c r="F46" s="16" t="str">
        <f>""</f>
        <v/>
      </c>
      <c r="G46" s="17"/>
      <c r="H46" s="18"/>
      <c r="I46" s="17">
        <v>20.3</v>
      </c>
      <c r="J46" s="19"/>
      <c r="K46" s="17"/>
      <c r="L46" s="16" t="str">
        <f>""</f>
        <v/>
      </c>
      <c r="M46" s="17"/>
      <c r="N46" s="16" t="str">
        <f>""</f>
        <v/>
      </c>
      <c r="O46" s="13"/>
    </row>
    <row r="47" spans="1:15" ht="30" customHeight="1">
      <c r="A47" s="14" t="s">
        <v>6</v>
      </c>
      <c r="B47" s="20" t="str">
        <f>""</f>
        <v/>
      </c>
      <c r="C47" s="20" t="str">
        <f>"Итого по кандидату"</f>
        <v>Итого по кандидату</v>
      </c>
      <c r="D47" s="21">
        <v>30</v>
      </c>
      <c r="E47" s="21">
        <v>0</v>
      </c>
      <c r="F47" s="20" t="str">
        <f>""</f>
        <v/>
      </c>
      <c r="G47" s="21">
        <v>0</v>
      </c>
      <c r="H47" s="22"/>
      <c r="I47" s="21">
        <v>20.3</v>
      </c>
      <c r="J47" s="23"/>
      <c r="K47" s="21">
        <v>0</v>
      </c>
      <c r="L47" s="20" t="str">
        <f>""</f>
        <v/>
      </c>
      <c r="M47" s="21">
        <v>0</v>
      </c>
      <c r="N47" s="20" t="str">
        <f>""</f>
        <v/>
      </c>
      <c r="O47" s="13"/>
    </row>
    <row r="48" spans="1:15" ht="75" customHeight="1">
      <c r="A48" s="14" t="s">
        <v>6</v>
      </c>
      <c r="B48" s="20" t="str">
        <f>""</f>
        <v/>
      </c>
      <c r="C48" s="20" t="str">
        <f>"Избирательный округ (Округ №8 (№ 8)), всего"</f>
        <v>Избирательный округ (Округ №8 (№ 8)), всего</v>
      </c>
      <c r="D48" s="21">
        <v>30</v>
      </c>
      <c r="E48" s="21">
        <v>0</v>
      </c>
      <c r="F48" s="20" t="str">
        <f>""</f>
        <v/>
      </c>
      <c r="G48" s="21">
        <v>0</v>
      </c>
      <c r="H48" s="22"/>
      <c r="I48" s="21">
        <v>20.3</v>
      </c>
      <c r="J48" s="23"/>
      <c r="K48" s="21">
        <v>0</v>
      </c>
      <c r="L48" s="20" t="str">
        <f>""</f>
        <v/>
      </c>
      <c r="M48" s="21">
        <v>0</v>
      </c>
      <c r="N48" s="20" t="str">
        <f>""</f>
        <v/>
      </c>
      <c r="O48" s="13"/>
    </row>
    <row r="49" spans="1:15" ht="45" customHeight="1">
      <c r="A49" s="15" t="s">
        <v>21</v>
      </c>
      <c r="B49" s="16" t="str">
        <f>"Округ №9 (№ 9)"</f>
        <v>Округ №9 (№ 9)</v>
      </c>
      <c r="C49" s="16" t="str">
        <f>"Баженов Иван Викторович"</f>
        <v>Баженов Иван Викторович</v>
      </c>
      <c r="D49" s="17">
        <v>11</v>
      </c>
      <c r="E49" s="17"/>
      <c r="F49" s="16" t="str">
        <f>""</f>
        <v/>
      </c>
      <c r="G49" s="17"/>
      <c r="H49" s="18"/>
      <c r="I49" s="17">
        <v>7.72</v>
      </c>
      <c r="J49" s="19"/>
      <c r="K49" s="17"/>
      <c r="L49" s="16" t="str">
        <f>""</f>
        <v/>
      </c>
      <c r="M49" s="17"/>
      <c r="N49" s="16" t="str">
        <f>""</f>
        <v/>
      </c>
      <c r="O49" s="13"/>
    </row>
    <row r="50" spans="1:15" ht="30" customHeight="1">
      <c r="A50" s="14" t="s">
        <v>6</v>
      </c>
      <c r="B50" s="20" t="str">
        <f>""</f>
        <v/>
      </c>
      <c r="C50" s="20" t="str">
        <f>"Итого по кандидату"</f>
        <v>Итого по кандидату</v>
      </c>
      <c r="D50" s="21">
        <v>11</v>
      </c>
      <c r="E50" s="21">
        <v>0</v>
      </c>
      <c r="F50" s="20" t="str">
        <f>""</f>
        <v/>
      </c>
      <c r="G50" s="21">
        <v>0</v>
      </c>
      <c r="H50" s="22"/>
      <c r="I50" s="21">
        <v>7.72</v>
      </c>
      <c r="J50" s="23"/>
      <c r="K50" s="21">
        <v>0</v>
      </c>
      <c r="L50" s="20" t="str">
        <f>""</f>
        <v/>
      </c>
      <c r="M50" s="21">
        <v>0</v>
      </c>
      <c r="N50" s="20" t="str">
        <f>""</f>
        <v/>
      </c>
      <c r="O50" s="13"/>
    </row>
    <row r="51" spans="1:15" ht="45" customHeight="1">
      <c r="A51" s="15" t="s">
        <v>22</v>
      </c>
      <c r="B51" s="16" t="str">
        <f>"Округ №9 (№ 9)"</f>
        <v>Округ №9 (№ 9)</v>
      </c>
      <c r="C51" s="16" t="str">
        <f>"Ларионов Михаил Иванович"</f>
        <v>Ларионов Михаил Иванович</v>
      </c>
      <c r="D51" s="17">
        <v>50</v>
      </c>
      <c r="E51" s="17"/>
      <c r="F51" s="16" t="str">
        <f>""</f>
        <v/>
      </c>
      <c r="G51" s="17"/>
      <c r="H51" s="18"/>
      <c r="I51" s="17">
        <v>0</v>
      </c>
      <c r="J51" s="19"/>
      <c r="K51" s="17"/>
      <c r="L51" s="16" t="str">
        <f>""</f>
        <v/>
      </c>
      <c r="M51" s="17"/>
      <c r="N51" s="16" t="str">
        <f>""</f>
        <v/>
      </c>
      <c r="O51" s="13"/>
    </row>
    <row r="52" spans="1:15" ht="30" customHeight="1">
      <c r="A52" s="14" t="s">
        <v>6</v>
      </c>
      <c r="B52" s="20" t="str">
        <f>""</f>
        <v/>
      </c>
      <c r="C52" s="20" t="str">
        <f>"Итого по кандидату"</f>
        <v>Итого по кандидату</v>
      </c>
      <c r="D52" s="21">
        <v>50</v>
      </c>
      <c r="E52" s="21">
        <v>0</v>
      </c>
      <c r="F52" s="20" t="str">
        <f>""</f>
        <v/>
      </c>
      <c r="G52" s="21">
        <v>0</v>
      </c>
      <c r="H52" s="22"/>
      <c r="I52" s="21">
        <v>0</v>
      </c>
      <c r="J52" s="23"/>
      <c r="K52" s="21">
        <v>0</v>
      </c>
      <c r="L52" s="20" t="str">
        <f>""</f>
        <v/>
      </c>
      <c r="M52" s="21">
        <v>0</v>
      </c>
      <c r="N52" s="20" t="str">
        <f>""</f>
        <v/>
      </c>
      <c r="O52" s="13"/>
    </row>
    <row r="53" spans="1:15" ht="60" customHeight="1">
      <c r="A53" s="15" t="s">
        <v>23</v>
      </c>
      <c r="B53" s="16" t="str">
        <f>"Округ №9 (№ 9)"</f>
        <v>Округ №9 (№ 9)</v>
      </c>
      <c r="C53" s="16" t="str">
        <f>"Сафронова Ольга Александровна"</f>
        <v>Сафронова Ольга Александровна</v>
      </c>
      <c r="D53" s="17">
        <v>30</v>
      </c>
      <c r="E53" s="17"/>
      <c r="F53" s="16" t="str">
        <f>""</f>
        <v/>
      </c>
      <c r="G53" s="17"/>
      <c r="H53" s="18"/>
      <c r="I53" s="17">
        <v>20.3</v>
      </c>
      <c r="J53" s="19"/>
      <c r="K53" s="17"/>
      <c r="L53" s="16" t="str">
        <f>""</f>
        <v/>
      </c>
      <c r="M53" s="17"/>
      <c r="N53" s="16" t="str">
        <f>""</f>
        <v/>
      </c>
      <c r="O53" s="13"/>
    </row>
    <row r="54" spans="1:15" ht="30" customHeight="1">
      <c r="A54" s="14" t="s">
        <v>6</v>
      </c>
      <c r="B54" s="20" t="str">
        <f>""</f>
        <v/>
      </c>
      <c r="C54" s="20" t="str">
        <f>"Итого по кандидату"</f>
        <v>Итого по кандидату</v>
      </c>
      <c r="D54" s="21">
        <v>30</v>
      </c>
      <c r="E54" s="21">
        <v>0</v>
      </c>
      <c r="F54" s="20" t="str">
        <f>""</f>
        <v/>
      </c>
      <c r="G54" s="21">
        <v>0</v>
      </c>
      <c r="H54" s="22"/>
      <c r="I54" s="21">
        <v>20.3</v>
      </c>
      <c r="J54" s="23"/>
      <c r="K54" s="21">
        <v>0</v>
      </c>
      <c r="L54" s="20" t="str">
        <f>""</f>
        <v/>
      </c>
      <c r="M54" s="21">
        <v>0</v>
      </c>
      <c r="N54" s="20" t="str">
        <f>""</f>
        <v/>
      </c>
      <c r="O54" s="13"/>
    </row>
    <row r="55" spans="1:15" ht="75" customHeight="1">
      <c r="A55" s="14" t="s">
        <v>6</v>
      </c>
      <c r="B55" s="20" t="str">
        <f>""</f>
        <v/>
      </c>
      <c r="C55" s="20" t="str">
        <f>"Избирательный округ (Округ №9 (№ 9)), всего"</f>
        <v>Избирательный округ (Округ №9 (№ 9)), всего</v>
      </c>
      <c r="D55" s="21">
        <v>91</v>
      </c>
      <c r="E55" s="21">
        <v>0</v>
      </c>
      <c r="F55" s="20" t="str">
        <f>""</f>
        <v/>
      </c>
      <c r="G55" s="21">
        <v>0</v>
      </c>
      <c r="H55" s="22"/>
      <c r="I55" s="21">
        <v>28.02</v>
      </c>
      <c r="J55" s="23"/>
      <c r="K55" s="21">
        <v>0</v>
      </c>
      <c r="L55" s="20" t="str">
        <f>""</f>
        <v/>
      </c>
      <c r="M55" s="21">
        <v>0</v>
      </c>
      <c r="N55" s="20" t="str">
        <f>""</f>
        <v/>
      </c>
      <c r="O55" s="13"/>
    </row>
    <row r="56" spans="1:15" ht="45" customHeight="1">
      <c r="A56" s="15" t="s">
        <v>24</v>
      </c>
      <c r="B56" s="16" t="str">
        <f>"Округ №10 (№ 10)"</f>
        <v>Округ №10 (№ 10)</v>
      </c>
      <c r="C56" s="16" t="str">
        <f>"Кундюшева Арчынай Васильевна"</f>
        <v>Кундюшева Арчынай Васильевна</v>
      </c>
      <c r="D56" s="17">
        <v>30</v>
      </c>
      <c r="E56" s="17"/>
      <c r="F56" s="16" t="str">
        <f>""</f>
        <v/>
      </c>
      <c r="G56" s="17"/>
      <c r="H56" s="18"/>
      <c r="I56" s="17">
        <v>20.3</v>
      </c>
      <c r="J56" s="19"/>
      <c r="K56" s="17"/>
      <c r="L56" s="16" t="str">
        <f>""</f>
        <v/>
      </c>
      <c r="M56" s="17"/>
      <c r="N56" s="16" t="str">
        <f>""</f>
        <v/>
      </c>
      <c r="O56" s="13"/>
    </row>
    <row r="57" spans="1:15" ht="30" customHeight="1">
      <c r="A57" s="14" t="s">
        <v>6</v>
      </c>
      <c r="B57" s="20" t="str">
        <f>""</f>
        <v/>
      </c>
      <c r="C57" s="20" t="str">
        <f>"Итого по кандидату"</f>
        <v>Итого по кандидату</v>
      </c>
      <c r="D57" s="21">
        <v>30</v>
      </c>
      <c r="E57" s="21">
        <v>0</v>
      </c>
      <c r="F57" s="20" t="str">
        <f>""</f>
        <v/>
      </c>
      <c r="G57" s="21">
        <v>0</v>
      </c>
      <c r="H57" s="22"/>
      <c r="I57" s="21">
        <v>20.3</v>
      </c>
      <c r="J57" s="23"/>
      <c r="K57" s="21">
        <v>0</v>
      </c>
      <c r="L57" s="20" t="str">
        <f>""</f>
        <v/>
      </c>
      <c r="M57" s="21">
        <v>0</v>
      </c>
      <c r="N57" s="20" t="str">
        <f>""</f>
        <v/>
      </c>
      <c r="O57" s="13"/>
    </row>
    <row r="58" spans="1:15" ht="45" customHeight="1">
      <c r="A58" s="15" t="s">
        <v>25</v>
      </c>
      <c r="B58" s="16" t="str">
        <f>"Округ №10 (№ 10)"</f>
        <v>Округ №10 (№ 10)</v>
      </c>
      <c r="C58" s="16" t="str">
        <f>"Ультибеев Владимир Николаевич"</f>
        <v>Ультибеев Владимир Николаевич</v>
      </c>
      <c r="D58" s="17">
        <v>50</v>
      </c>
      <c r="E58" s="17"/>
      <c r="F58" s="16" t="str">
        <f>""</f>
        <v/>
      </c>
      <c r="G58" s="17"/>
      <c r="H58" s="18"/>
      <c r="I58" s="17">
        <v>0</v>
      </c>
      <c r="J58" s="19"/>
      <c r="K58" s="17"/>
      <c r="L58" s="16" t="str">
        <f>""</f>
        <v/>
      </c>
      <c r="M58" s="17"/>
      <c r="N58" s="16" t="str">
        <f>""</f>
        <v/>
      </c>
      <c r="O58" s="13"/>
    </row>
    <row r="59" spans="1:15" ht="30" customHeight="1">
      <c r="A59" s="14" t="s">
        <v>6</v>
      </c>
      <c r="B59" s="20" t="str">
        <f>""</f>
        <v/>
      </c>
      <c r="C59" s="20" t="str">
        <f>"Итого по кандидату"</f>
        <v>Итого по кандидату</v>
      </c>
      <c r="D59" s="21">
        <v>50</v>
      </c>
      <c r="E59" s="21">
        <v>0</v>
      </c>
      <c r="F59" s="20" t="str">
        <f>""</f>
        <v/>
      </c>
      <c r="G59" s="21">
        <v>0</v>
      </c>
      <c r="H59" s="22"/>
      <c r="I59" s="21">
        <v>0</v>
      </c>
      <c r="J59" s="23"/>
      <c r="K59" s="21">
        <v>0</v>
      </c>
      <c r="L59" s="20" t="str">
        <f>""</f>
        <v/>
      </c>
      <c r="M59" s="21">
        <v>0</v>
      </c>
      <c r="N59" s="20" t="str">
        <f>""</f>
        <v/>
      </c>
      <c r="O59" s="13"/>
    </row>
    <row r="60" spans="1:15" ht="45" customHeight="1">
      <c r="A60" s="15" t="s">
        <v>26</v>
      </c>
      <c r="B60" s="16" t="str">
        <f>"Округ №10 (№ 10)"</f>
        <v>Округ №10 (№ 10)</v>
      </c>
      <c r="C60" s="16" t="str">
        <f>"Яськов Михаил Иванович"</f>
        <v>Яськов Михаил Иванович</v>
      </c>
      <c r="D60" s="17">
        <v>11</v>
      </c>
      <c r="E60" s="17"/>
      <c r="F60" s="16" t="str">
        <f>""</f>
        <v/>
      </c>
      <c r="G60" s="17"/>
      <c r="H60" s="18"/>
      <c r="I60" s="17">
        <v>7.72</v>
      </c>
      <c r="J60" s="19"/>
      <c r="K60" s="17"/>
      <c r="L60" s="16" t="str">
        <f>""</f>
        <v/>
      </c>
      <c r="M60" s="17"/>
      <c r="N60" s="16" t="str">
        <f>""</f>
        <v/>
      </c>
      <c r="O60" s="13"/>
    </row>
    <row r="61" spans="1:15" ht="30" customHeight="1">
      <c r="A61" s="14" t="s">
        <v>6</v>
      </c>
      <c r="B61" s="20" t="str">
        <f>""</f>
        <v/>
      </c>
      <c r="C61" s="20" t="str">
        <f>"Итого по кандидату"</f>
        <v>Итого по кандидату</v>
      </c>
      <c r="D61" s="21">
        <v>11</v>
      </c>
      <c r="E61" s="21">
        <v>0</v>
      </c>
      <c r="F61" s="20" t="str">
        <f>""</f>
        <v/>
      </c>
      <c r="G61" s="21">
        <v>0</v>
      </c>
      <c r="H61" s="22"/>
      <c r="I61" s="21">
        <v>7.72</v>
      </c>
      <c r="J61" s="23"/>
      <c r="K61" s="21">
        <v>0</v>
      </c>
      <c r="L61" s="20" t="str">
        <f>""</f>
        <v/>
      </c>
      <c r="M61" s="21">
        <v>0</v>
      </c>
      <c r="N61" s="20" t="str">
        <f>""</f>
        <v/>
      </c>
      <c r="O61" s="13"/>
    </row>
    <row r="62" spans="1:15" ht="75" customHeight="1">
      <c r="A62" s="14" t="s">
        <v>6</v>
      </c>
      <c r="B62" s="20" t="str">
        <f>""</f>
        <v/>
      </c>
      <c r="C62" s="20" t="str">
        <f>"Избирательный округ (Округ №10 (№ 10)), всего"</f>
        <v>Избирательный округ (Округ №10 (№ 10)), всего</v>
      </c>
      <c r="D62" s="21">
        <v>91</v>
      </c>
      <c r="E62" s="21">
        <v>0</v>
      </c>
      <c r="F62" s="20" t="str">
        <f>""</f>
        <v/>
      </c>
      <c r="G62" s="21">
        <v>0</v>
      </c>
      <c r="H62" s="22"/>
      <c r="I62" s="21">
        <v>28.02</v>
      </c>
      <c r="J62" s="23"/>
      <c r="K62" s="21">
        <v>0</v>
      </c>
      <c r="L62" s="20" t="str">
        <f>""</f>
        <v/>
      </c>
      <c r="M62" s="21">
        <v>0</v>
      </c>
      <c r="N62" s="20" t="str">
        <f>""</f>
        <v/>
      </c>
      <c r="O62" s="13"/>
    </row>
    <row r="63" spans="1:15" ht="45" customHeight="1">
      <c r="A63" s="15" t="s">
        <v>27</v>
      </c>
      <c r="B63" s="16" t="str">
        <f>"Округ №11 (№ 11)"</f>
        <v>Округ №11 (№ 11)</v>
      </c>
      <c r="C63" s="16" t="str">
        <f>"Перевалов Иван Андреевич"</f>
        <v>Перевалов Иван Андреевич</v>
      </c>
      <c r="D63" s="17">
        <v>130</v>
      </c>
      <c r="E63" s="17"/>
      <c r="F63" s="16" t="str">
        <f>""</f>
        <v/>
      </c>
      <c r="G63" s="17"/>
      <c r="H63" s="18"/>
      <c r="I63" s="17">
        <v>20.3</v>
      </c>
      <c r="J63" s="19"/>
      <c r="K63" s="17"/>
      <c r="L63" s="16" t="str">
        <f>""</f>
        <v/>
      </c>
      <c r="M63" s="17"/>
      <c r="N63" s="16" t="str">
        <f>""</f>
        <v/>
      </c>
      <c r="O63" s="13"/>
    </row>
    <row r="64" spans="1:15" ht="30" customHeight="1">
      <c r="A64" s="14" t="s">
        <v>6</v>
      </c>
      <c r="B64" s="20" t="str">
        <f>""</f>
        <v/>
      </c>
      <c r="C64" s="20" t="str">
        <f>"Итого по кандидату"</f>
        <v>Итого по кандидату</v>
      </c>
      <c r="D64" s="21">
        <v>130</v>
      </c>
      <c r="E64" s="21">
        <v>0</v>
      </c>
      <c r="F64" s="20" t="str">
        <f>""</f>
        <v/>
      </c>
      <c r="G64" s="21">
        <v>0</v>
      </c>
      <c r="H64" s="22"/>
      <c r="I64" s="21">
        <v>20.3</v>
      </c>
      <c r="J64" s="23"/>
      <c r="K64" s="21">
        <v>0</v>
      </c>
      <c r="L64" s="20" t="str">
        <f>""</f>
        <v/>
      </c>
      <c r="M64" s="21">
        <v>0</v>
      </c>
      <c r="N64" s="20" t="str">
        <f>""</f>
        <v/>
      </c>
      <c r="O64" s="13"/>
    </row>
    <row r="65" spans="1:15" ht="45" customHeight="1">
      <c r="A65" s="15" t="s">
        <v>28</v>
      </c>
      <c r="B65" s="16" t="str">
        <f>"Округ №11 (№ 11)"</f>
        <v>Округ №11 (№ 11)</v>
      </c>
      <c r="C65" s="16" t="str">
        <f>"Попов Алексей Сергеевич"</f>
        <v>Попов Алексей Сергеевич</v>
      </c>
      <c r="D65" s="17">
        <v>37.5</v>
      </c>
      <c r="E65" s="17"/>
      <c r="F65" s="16" t="str">
        <f>""</f>
        <v/>
      </c>
      <c r="G65" s="17"/>
      <c r="H65" s="18"/>
      <c r="I65" s="17">
        <v>37.5</v>
      </c>
      <c r="J65" s="19"/>
      <c r="K65" s="17"/>
      <c r="L65" s="16" t="str">
        <f>""</f>
        <v/>
      </c>
      <c r="M65" s="17"/>
      <c r="N65" s="16" t="str">
        <f>""</f>
        <v/>
      </c>
      <c r="O65" s="13"/>
    </row>
    <row r="66" spans="1:15" ht="30" customHeight="1">
      <c r="A66" s="14" t="s">
        <v>6</v>
      </c>
      <c r="B66" s="20" t="str">
        <f>""</f>
        <v/>
      </c>
      <c r="C66" s="20" t="str">
        <f>"Итого по кандидату"</f>
        <v>Итого по кандидату</v>
      </c>
      <c r="D66" s="21">
        <v>37.5</v>
      </c>
      <c r="E66" s="21">
        <v>0</v>
      </c>
      <c r="F66" s="20" t="str">
        <f>""</f>
        <v/>
      </c>
      <c r="G66" s="21">
        <v>0</v>
      </c>
      <c r="H66" s="22"/>
      <c r="I66" s="21">
        <v>37.5</v>
      </c>
      <c r="J66" s="23"/>
      <c r="K66" s="21">
        <v>0</v>
      </c>
      <c r="L66" s="20" t="str">
        <f>""</f>
        <v/>
      </c>
      <c r="M66" s="21">
        <v>0</v>
      </c>
      <c r="N66" s="20" t="str">
        <f>""</f>
        <v/>
      </c>
      <c r="O66" s="13"/>
    </row>
    <row r="67" spans="1:15" ht="75" customHeight="1">
      <c r="A67" s="14" t="s">
        <v>6</v>
      </c>
      <c r="B67" s="20" t="str">
        <f>""</f>
        <v/>
      </c>
      <c r="C67" s="20" t="str">
        <f>"Избирательный округ (Округ №11 (№ 11)), всего"</f>
        <v>Избирательный округ (Округ №11 (№ 11)), всего</v>
      </c>
      <c r="D67" s="21">
        <v>167.5</v>
      </c>
      <c r="E67" s="21">
        <v>0</v>
      </c>
      <c r="F67" s="20" t="str">
        <f>""</f>
        <v/>
      </c>
      <c r="G67" s="21">
        <v>0</v>
      </c>
      <c r="H67" s="22"/>
      <c r="I67" s="21">
        <v>57.8</v>
      </c>
      <c r="J67" s="23"/>
      <c r="K67" s="21">
        <v>0</v>
      </c>
      <c r="L67" s="20" t="str">
        <f>""</f>
        <v/>
      </c>
      <c r="M67" s="21">
        <v>0</v>
      </c>
      <c r="N67" s="20" t="str">
        <f>""</f>
        <v/>
      </c>
      <c r="O67" s="13"/>
    </row>
    <row r="68" spans="1:15" ht="45" customHeight="1">
      <c r="A68" s="15" t="s">
        <v>29</v>
      </c>
      <c r="B68" s="16" t="str">
        <f>"Округ №12 (№ 12)"</f>
        <v>Округ №12 (№ 12)</v>
      </c>
      <c r="C68" s="16" t="str">
        <f>"Адаров Адар Михайлович"</f>
        <v>Адаров Адар Михайлович</v>
      </c>
      <c r="D68" s="17">
        <v>30</v>
      </c>
      <c r="E68" s="17"/>
      <c r="F68" s="16" t="str">
        <f>""</f>
        <v/>
      </c>
      <c r="G68" s="17"/>
      <c r="H68" s="18"/>
      <c r="I68" s="17">
        <v>20.3</v>
      </c>
      <c r="J68" s="19"/>
      <c r="K68" s="17"/>
      <c r="L68" s="16" t="str">
        <f>""</f>
        <v/>
      </c>
      <c r="M68" s="17"/>
      <c r="N68" s="16" t="str">
        <f>""</f>
        <v/>
      </c>
      <c r="O68" s="13"/>
    </row>
    <row r="69" spans="1:15" ht="30" customHeight="1">
      <c r="A69" s="14" t="s">
        <v>6</v>
      </c>
      <c r="B69" s="20" t="str">
        <f>""</f>
        <v/>
      </c>
      <c r="C69" s="20" t="str">
        <f>"Итого по кандидату"</f>
        <v>Итого по кандидату</v>
      </c>
      <c r="D69" s="21">
        <v>30</v>
      </c>
      <c r="E69" s="21">
        <v>0</v>
      </c>
      <c r="F69" s="20" t="str">
        <f>""</f>
        <v/>
      </c>
      <c r="G69" s="21">
        <v>0</v>
      </c>
      <c r="H69" s="22"/>
      <c r="I69" s="21">
        <v>20.3</v>
      </c>
      <c r="J69" s="23"/>
      <c r="K69" s="21">
        <v>0</v>
      </c>
      <c r="L69" s="20" t="str">
        <f>""</f>
        <v/>
      </c>
      <c r="M69" s="21">
        <v>0</v>
      </c>
      <c r="N69" s="20" t="str">
        <f>""</f>
        <v/>
      </c>
      <c r="O69" s="13"/>
    </row>
    <row r="70" spans="1:15" ht="45" customHeight="1">
      <c r="A70" s="15" t="s">
        <v>30</v>
      </c>
      <c r="B70" s="16" t="str">
        <f>"Округ №12 (№ 12)"</f>
        <v>Округ №12 (№ 12)</v>
      </c>
      <c r="C70" s="16" t="str">
        <f>"Казанцев Дмитрий Игоревич"</f>
        <v>Казанцев Дмитрий Игоревич</v>
      </c>
      <c r="D70" s="17">
        <v>360</v>
      </c>
      <c r="E70" s="17"/>
      <c r="F70" s="16" t="str">
        <f>""</f>
        <v/>
      </c>
      <c r="G70" s="17"/>
      <c r="H70" s="18"/>
      <c r="I70" s="17">
        <v>0</v>
      </c>
      <c r="J70" s="19"/>
      <c r="K70" s="17"/>
      <c r="L70" s="16" t="str">
        <f>""</f>
        <v/>
      </c>
      <c r="M70" s="17"/>
      <c r="N70" s="16" t="str">
        <f>""</f>
        <v/>
      </c>
      <c r="O70" s="13"/>
    </row>
    <row r="71" spans="1:15" ht="30" customHeight="1">
      <c r="A71" s="14" t="s">
        <v>6</v>
      </c>
      <c r="B71" s="20" t="str">
        <f>""</f>
        <v/>
      </c>
      <c r="C71" s="20" t="str">
        <f>"Итого по кандидату"</f>
        <v>Итого по кандидату</v>
      </c>
      <c r="D71" s="21">
        <v>360</v>
      </c>
      <c r="E71" s="21">
        <v>0</v>
      </c>
      <c r="F71" s="20" t="str">
        <f>""</f>
        <v/>
      </c>
      <c r="G71" s="21">
        <v>0</v>
      </c>
      <c r="H71" s="22"/>
      <c r="I71" s="21">
        <v>0</v>
      </c>
      <c r="J71" s="23"/>
      <c r="K71" s="21">
        <v>0</v>
      </c>
      <c r="L71" s="20" t="str">
        <f>""</f>
        <v/>
      </c>
      <c r="M71" s="21">
        <v>0</v>
      </c>
      <c r="N71" s="20" t="str">
        <f>""</f>
        <v/>
      </c>
      <c r="O71" s="13"/>
    </row>
    <row r="72" spans="1:15" ht="75" customHeight="1">
      <c r="A72" s="14" t="s">
        <v>6</v>
      </c>
      <c r="B72" s="20" t="str">
        <f>""</f>
        <v/>
      </c>
      <c r="C72" s="20" t="str">
        <f>"Избирательный округ (Округ №12 (№ 12)), всего"</f>
        <v>Избирательный округ (Округ №12 (№ 12)), всего</v>
      </c>
      <c r="D72" s="21">
        <v>390</v>
      </c>
      <c r="E72" s="21">
        <v>0</v>
      </c>
      <c r="F72" s="20" t="str">
        <f>""</f>
        <v/>
      </c>
      <c r="G72" s="21">
        <v>0</v>
      </c>
      <c r="H72" s="22"/>
      <c r="I72" s="21">
        <v>20.3</v>
      </c>
      <c r="J72" s="23"/>
      <c r="K72" s="21">
        <v>0</v>
      </c>
      <c r="L72" s="20" t="str">
        <f>""</f>
        <v/>
      </c>
      <c r="M72" s="21">
        <v>0</v>
      </c>
      <c r="N72" s="20" t="str">
        <f>""</f>
        <v/>
      </c>
      <c r="O72" s="13"/>
    </row>
    <row r="73" spans="1:15" ht="60" customHeight="1">
      <c r="A73" s="15" t="s">
        <v>31</v>
      </c>
      <c r="B73" s="16" t="str">
        <f>"Округ №13 (№ 13)"</f>
        <v>Округ №13 (№ 13)</v>
      </c>
      <c r="C73" s="16" t="str">
        <f>"Ракитин Юрий Александрович"</f>
        <v>Ракитин Юрий Александрович</v>
      </c>
      <c r="D73" s="17">
        <v>100</v>
      </c>
      <c r="E73" s="17"/>
      <c r="F73" s="16" t="str">
        <f>""</f>
        <v/>
      </c>
      <c r="G73" s="17"/>
      <c r="H73" s="18"/>
      <c r="I73" s="17">
        <v>0</v>
      </c>
      <c r="J73" s="19"/>
      <c r="K73" s="17"/>
      <c r="L73" s="16" t="str">
        <f>""</f>
        <v/>
      </c>
      <c r="M73" s="17"/>
      <c r="N73" s="16" t="str">
        <f>""</f>
        <v/>
      </c>
      <c r="O73" s="13"/>
    </row>
    <row r="74" spans="1:15" ht="30" customHeight="1">
      <c r="A74" s="14" t="s">
        <v>6</v>
      </c>
      <c r="B74" s="20" t="str">
        <f>""</f>
        <v/>
      </c>
      <c r="C74" s="20" t="str">
        <f>"Итого по кандидату"</f>
        <v>Итого по кандидату</v>
      </c>
      <c r="D74" s="21">
        <v>100</v>
      </c>
      <c r="E74" s="21">
        <v>0</v>
      </c>
      <c r="F74" s="20" t="str">
        <f>""</f>
        <v/>
      </c>
      <c r="G74" s="21">
        <v>0</v>
      </c>
      <c r="H74" s="22"/>
      <c r="I74" s="21">
        <v>0</v>
      </c>
      <c r="J74" s="23"/>
      <c r="K74" s="21">
        <v>0</v>
      </c>
      <c r="L74" s="20" t="str">
        <f>""</f>
        <v/>
      </c>
      <c r="M74" s="21">
        <v>0</v>
      </c>
      <c r="N74" s="20" t="str">
        <f>""</f>
        <v/>
      </c>
      <c r="O74" s="13"/>
    </row>
    <row r="75" spans="1:15" ht="60" customHeight="1">
      <c r="A75" s="15" t="s">
        <v>32</v>
      </c>
      <c r="B75" s="16" t="str">
        <f>"Округ №13 (№ 13)"</f>
        <v>Округ №13 (№ 13)</v>
      </c>
      <c r="C75" s="16" t="str">
        <f>"Шеверев Никита Анатольевич"</f>
        <v>Шеверев Никита Анатольевич</v>
      </c>
      <c r="D75" s="17">
        <v>30</v>
      </c>
      <c r="E75" s="17"/>
      <c r="F75" s="16" t="str">
        <f>""</f>
        <v/>
      </c>
      <c r="G75" s="17"/>
      <c r="H75" s="18"/>
      <c r="I75" s="17">
        <v>20.3</v>
      </c>
      <c r="J75" s="19"/>
      <c r="K75" s="17"/>
      <c r="L75" s="16" t="str">
        <f>""</f>
        <v/>
      </c>
      <c r="M75" s="17"/>
      <c r="N75" s="16" t="str">
        <f>""</f>
        <v/>
      </c>
      <c r="O75" s="13"/>
    </row>
    <row r="76" spans="1:15" ht="30" customHeight="1">
      <c r="A76" s="14" t="s">
        <v>6</v>
      </c>
      <c r="B76" s="20" t="str">
        <f>""</f>
        <v/>
      </c>
      <c r="C76" s="20" t="str">
        <f>"Итого по кандидату"</f>
        <v>Итого по кандидату</v>
      </c>
      <c r="D76" s="21">
        <v>30</v>
      </c>
      <c r="E76" s="21">
        <v>0</v>
      </c>
      <c r="F76" s="20" t="str">
        <f>""</f>
        <v/>
      </c>
      <c r="G76" s="21">
        <v>0</v>
      </c>
      <c r="H76" s="22"/>
      <c r="I76" s="21">
        <v>20.3</v>
      </c>
      <c r="J76" s="23"/>
      <c r="K76" s="21">
        <v>0</v>
      </c>
      <c r="L76" s="20" t="str">
        <f>""</f>
        <v/>
      </c>
      <c r="M76" s="21">
        <v>0</v>
      </c>
      <c r="N76" s="20" t="str">
        <f>""</f>
        <v/>
      </c>
      <c r="O76" s="13"/>
    </row>
    <row r="77" spans="1:15" ht="75" customHeight="1">
      <c r="A77" s="14" t="s">
        <v>6</v>
      </c>
      <c r="B77" s="20" t="str">
        <f>""</f>
        <v/>
      </c>
      <c r="C77" s="20" t="str">
        <f>"Избирательный округ (Округ №13 (№ 13)), всего"</f>
        <v>Избирательный округ (Округ №13 (№ 13)), всего</v>
      </c>
      <c r="D77" s="21">
        <v>130</v>
      </c>
      <c r="E77" s="21">
        <v>0</v>
      </c>
      <c r="F77" s="20" t="str">
        <f>""</f>
        <v/>
      </c>
      <c r="G77" s="21">
        <v>0</v>
      </c>
      <c r="H77" s="22"/>
      <c r="I77" s="21">
        <v>20.3</v>
      </c>
      <c r="J77" s="23"/>
      <c r="K77" s="21">
        <v>0</v>
      </c>
      <c r="L77" s="20" t="str">
        <f>""</f>
        <v/>
      </c>
      <c r="M77" s="21">
        <v>0</v>
      </c>
      <c r="N77" s="20" t="str">
        <f>""</f>
        <v/>
      </c>
      <c r="O77" s="13"/>
    </row>
    <row r="78" spans="1:15" ht="45" customHeight="1">
      <c r="A78" s="15" t="s">
        <v>33</v>
      </c>
      <c r="B78" s="16" t="str">
        <f>"Округ №14 (№ 14)"</f>
        <v>Округ №14 (№ 14)</v>
      </c>
      <c r="C78" s="16" t="str">
        <f>"Комиссарова Елена Викторовна"</f>
        <v>Комиссарова Елена Викторовна</v>
      </c>
      <c r="D78" s="17">
        <v>30</v>
      </c>
      <c r="E78" s="17"/>
      <c r="F78" s="16" t="str">
        <f>""</f>
        <v/>
      </c>
      <c r="G78" s="17"/>
      <c r="H78" s="18"/>
      <c r="I78" s="17">
        <v>20.3</v>
      </c>
      <c r="J78" s="19"/>
      <c r="K78" s="17"/>
      <c r="L78" s="16" t="str">
        <f>""</f>
        <v/>
      </c>
      <c r="M78" s="17"/>
      <c r="N78" s="16" t="str">
        <f>""</f>
        <v/>
      </c>
      <c r="O78" s="13"/>
    </row>
    <row r="79" spans="1:15" ht="30" customHeight="1">
      <c r="A79" s="14" t="s">
        <v>6</v>
      </c>
      <c r="B79" s="20" t="str">
        <f>""</f>
        <v/>
      </c>
      <c r="C79" s="20" t="str">
        <f>"Итого по кандидату"</f>
        <v>Итого по кандидату</v>
      </c>
      <c r="D79" s="21">
        <v>30</v>
      </c>
      <c r="E79" s="21">
        <v>0</v>
      </c>
      <c r="F79" s="20" t="str">
        <f>""</f>
        <v/>
      </c>
      <c r="G79" s="21">
        <v>0</v>
      </c>
      <c r="H79" s="22"/>
      <c r="I79" s="21">
        <v>20.3</v>
      </c>
      <c r="J79" s="23"/>
      <c r="K79" s="21">
        <v>0</v>
      </c>
      <c r="L79" s="20" t="str">
        <f>""</f>
        <v/>
      </c>
      <c r="M79" s="21">
        <v>0</v>
      </c>
      <c r="N79" s="20" t="str">
        <f>""</f>
        <v/>
      </c>
      <c r="O79" s="13"/>
    </row>
    <row r="80" spans="1:15" ht="45" customHeight="1">
      <c r="A80" s="15" t="s">
        <v>34</v>
      </c>
      <c r="B80" s="16" t="str">
        <f>"Округ №14 (№ 14)"</f>
        <v>Округ №14 (№ 14)</v>
      </c>
      <c r="C80" s="16" t="str">
        <f>"Литвиненко Павел Петрович"</f>
        <v>Литвиненко Павел Петрович</v>
      </c>
      <c r="D80" s="17">
        <v>100</v>
      </c>
      <c r="E80" s="17"/>
      <c r="F80" s="16" t="str">
        <f>""</f>
        <v/>
      </c>
      <c r="G80" s="17"/>
      <c r="H80" s="18"/>
      <c r="I80" s="17">
        <v>0</v>
      </c>
      <c r="J80" s="19"/>
      <c r="K80" s="17"/>
      <c r="L80" s="16" t="str">
        <f>""</f>
        <v/>
      </c>
      <c r="M80" s="17"/>
      <c r="N80" s="16" t="str">
        <f>""</f>
        <v/>
      </c>
      <c r="O80" s="13"/>
    </row>
    <row r="81" spans="1:15" ht="30" customHeight="1">
      <c r="A81" s="14" t="s">
        <v>6</v>
      </c>
      <c r="B81" s="20" t="str">
        <f>""</f>
        <v/>
      </c>
      <c r="C81" s="20" t="str">
        <f>"Итого по кандидату"</f>
        <v>Итого по кандидату</v>
      </c>
      <c r="D81" s="21">
        <v>100</v>
      </c>
      <c r="E81" s="21">
        <v>0</v>
      </c>
      <c r="F81" s="20" t="str">
        <f>""</f>
        <v/>
      </c>
      <c r="G81" s="21">
        <v>0</v>
      </c>
      <c r="H81" s="22"/>
      <c r="I81" s="21">
        <v>0</v>
      </c>
      <c r="J81" s="23"/>
      <c r="K81" s="21">
        <v>0</v>
      </c>
      <c r="L81" s="20" t="str">
        <f>""</f>
        <v/>
      </c>
      <c r="M81" s="21">
        <v>0</v>
      </c>
      <c r="N81" s="20" t="str">
        <f>""</f>
        <v/>
      </c>
      <c r="O81" s="13"/>
    </row>
    <row r="82" spans="1:15" ht="75" customHeight="1">
      <c r="A82" s="14" t="s">
        <v>6</v>
      </c>
      <c r="B82" s="20" t="str">
        <f>""</f>
        <v/>
      </c>
      <c r="C82" s="20" t="str">
        <f>"Избирательный округ (Округ №14 (№ 14)), всего"</f>
        <v>Избирательный округ (Округ №14 (№ 14)), всего</v>
      </c>
      <c r="D82" s="21">
        <v>130</v>
      </c>
      <c r="E82" s="21">
        <v>0</v>
      </c>
      <c r="F82" s="20" t="str">
        <f>""</f>
        <v/>
      </c>
      <c r="G82" s="21">
        <v>0</v>
      </c>
      <c r="H82" s="22"/>
      <c r="I82" s="21">
        <v>20.3</v>
      </c>
      <c r="J82" s="23"/>
      <c r="K82" s="21">
        <v>0</v>
      </c>
      <c r="L82" s="20" t="str">
        <f>""</f>
        <v/>
      </c>
      <c r="M82" s="21">
        <v>0</v>
      </c>
      <c r="N82" s="20" t="str">
        <f>""</f>
        <v/>
      </c>
      <c r="O82" s="13"/>
    </row>
    <row r="83" spans="1:15" ht="45" customHeight="1">
      <c r="A83" s="15" t="s">
        <v>35</v>
      </c>
      <c r="B83" s="16" t="str">
        <f>"Округ №15 (№ 15)"</f>
        <v>Округ №15 (№ 15)</v>
      </c>
      <c r="C83" s="16" t="str">
        <f>"Горин Роман Николаевич"</f>
        <v>Горин Роман Николаевич</v>
      </c>
      <c r="D83" s="17">
        <v>50</v>
      </c>
      <c r="E83" s="17"/>
      <c r="F83" s="16" t="str">
        <f>""</f>
        <v/>
      </c>
      <c r="G83" s="17"/>
      <c r="H83" s="18"/>
      <c r="I83" s="17">
        <v>0</v>
      </c>
      <c r="J83" s="19"/>
      <c r="K83" s="17"/>
      <c r="L83" s="16" t="str">
        <f>""</f>
        <v/>
      </c>
      <c r="M83" s="17"/>
      <c r="N83" s="16" t="str">
        <f>""</f>
        <v/>
      </c>
      <c r="O83" s="13"/>
    </row>
    <row r="84" spans="1:15" ht="30" customHeight="1">
      <c r="A84" s="14" t="s">
        <v>6</v>
      </c>
      <c r="B84" s="20" t="str">
        <f>""</f>
        <v/>
      </c>
      <c r="C84" s="20" t="str">
        <f>"Итого по кандидату"</f>
        <v>Итого по кандидату</v>
      </c>
      <c r="D84" s="21">
        <v>50</v>
      </c>
      <c r="E84" s="21">
        <v>0</v>
      </c>
      <c r="F84" s="20" t="str">
        <f>""</f>
        <v/>
      </c>
      <c r="G84" s="21">
        <v>0</v>
      </c>
      <c r="H84" s="22"/>
      <c r="I84" s="21">
        <v>0</v>
      </c>
      <c r="J84" s="23"/>
      <c r="K84" s="21">
        <v>0</v>
      </c>
      <c r="L84" s="20" t="str">
        <f>""</f>
        <v/>
      </c>
      <c r="M84" s="21">
        <v>0</v>
      </c>
      <c r="N84" s="20" t="str">
        <f>""</f>
        <v/>
      </c>
      <c r="O84" s="13"/>
    </row>
    <row r="85" spans="1:15" ht="45" customHeight="1">
      <c r="A85" s="15" t="s">
        <v>36</v>
      </c>
      <c r="B85" s="16" t="str">
        <f>"Округ №15 (№ 15)"</f>
        <v>Округ №15 (№ 15)</v>
      </c>
      <c r="C85" s="16" t="str">
        <f>"Зяблицкий Дмитрий Васильевич"</f>
        <v>Зяблицкий Дмитрий Васильевич</v>
      </c>
      <c r="D85" s="17">
        <v>50</v>
      </c>
      <c r="E85" s="17"/>
      <c r="F85" s="16" t="str">
        <f>""</f>
        <v/>
      </c>
      <c r="G85" s="17"/>
      <c r="H85" s="18"/>
      <c r="I85" s="17">
        <v>0</v>
      </c>
      <c r="J85" s="19"/>
      <c r="K85" s="17"/>
      <c r="L85" s="16" t="str">
        <f>""</f>
        <v/>
      </c>
      <c r="M85" s="17"/>
      <c r="N85" s="16" t="str">
        <f>""</f>
        <v/>
      </c>
      <c r="O85" s="13"/>
    </row>
    <row r="86" spans="1:15" ht="30" customHeight="1">
      <c r="A86" s="14" t="s">
        <v>6</v>
      </c>
      <c r="B86" s="20" t="str">
        <f>""</f>
        <v/>
      </c>
      <c r="C86" s="20" t="str">
        <f>"Итого по кандидату"</f>
        <v>Итого по кандидату</v>
      </c>
      <c r="D86" s="21">
        <v>50</v>
      </c>
      <c r="E86" s="21">
        <v>0</v>
      </c>
      <c r="F86" s="20" t="str">
        <f>""</f>
        <v/>
      </c>
      <c r="G86" s="21">
        <v>0</v>
      </c>
      <c r="H86" s="22"/>
      <c r="I86" s="21">
        <v>0</v>
      </c>
      <c r="J86" s="23"/>
      <c r="K86" s="21">
        <v>0</v>
      </c>
      <c r="L86" s="20" t="str">
        <f>""</f>
        <v/>
      </c>
      <c r="M86" s="21">
        <v>0</v>
      </c>
      <c r="N86" s="20" t="str">
        <f>""</f>
        <v/>
      </c>
      <c r="O86" s="13"/>
    </row>
    <row r="87" spans="1:15" ht="45" customHeight="1">
      <c r="A87" s="15" t="s">
        <v>37</v>
      </c>
      <c r="B87" s="16" t="str">
        <f>"Округ №15 (№ 15)"</f>
        <v>Округ №15 (№ 15)</v>
      </c>
      <c r="C87" s="16" t="str">
        <f>"Кудачинова Алёна Олеговна"</f>
        <v>Кудачинова Алёна Олеговна</v>
      </c>
      <c r="D87" s="17">
        <v>30</v>
      </c>
      <c r="E87" s="17"/>
      <c r="F87" s="16" t="str">
        <f>""</f>
        <v/>
      </c>
      <c r="G87" s="17"/>
      <c r="H87" s="18"/>
      <c r="I87" s="17">
        <v>20.3</v>
      </c>
      <c r="J87" s="19"/>
      <c r="K87" s="17"/>
      <c r="L87" s="16" t="str">
        <f>""</f>
        <v/>
      </c>
      <c r="M87" s="17"/>
      <c r="N87" s="16" t="str">
        <f>""</f>
        <v/>
      </c>
      <c r="O87" s="13"/>
    </row>
    <row r="88" spans="1:15" ht="30" customHeight="1">
      <c r="A88" s="14" t="s">
        <v>6</v>
      </c>
      <c r="B88" s="20" t="str">
        <f>""</f>
        <v/>
      </c>
      <c r="C88" s="20" t="str">
        <f>"Итого по кандидату"</f>
        <v>Итого по кандидату</v>
      </c>
      <c r="D88" s="21">
        <v>30</v>
      </c>
      <c r="E88" s="21">
        <v>0</v>
      </c>
      <c r="F88" s="20" t="str">
        <f>""</f>
        <v/>
      </c>
      <c r="G88" s="21">
        <v>0</v>
      </c>
      <c r="H88" s="22"/>
      <c r="I88" s="21">
        <v>20.3</v>
      </c>
      <c r="J88" s="23"/>
      <c r="K88" s="21">
        <v>0</v>
      </c>
      <c r="L88" s="20" t="str">
        <f>""</f>
        <v/>
      </c>
      <c r="M88" s="21">
        <v>0</v>
      </c>
      <c r="N88" s="20" t="str">
        <f>""</f>
        <v/>
      </c>
      <c r="O88" s="13"/>
    </row>
    <row r="89" spans="1:15" ht="75" customHeight="1">
      <c r="A89" s="14" t="s">
        <v>6</v>
      </c>
      <c r="B89" s="20" t="str">
        <f>""</f>
        <v/>
      </c>
      <c r="C89" s="20" t="str">
        <f>"Избирательный округ (Округ №15 (№ 15)), всего"</f>
        <v>Избирательный округ (Округ №15 (№ 15)), всего</v>
      </c>
      <c r="D89" s="21">
        <v>130</v>
      </c>
      <c r="E89" s="21">
        <v>0</v>
      </c>
      <c r="F89" s="20" t="str">
        <f>""</f>
        <v/>
      </c>
      <c r="G89" s="21">
        <v>0</v>
      </c>
      <c r="H89" s="22"/>
      <c r="I89" s="21">
        <v>20.3</v>
      </c>
      <c r="J89" s="23"/>
      <c r="K89" s="21">
        <v>0</v>
      </c>
      <c r="L89" s="20" t="str">
        <f>""</f>
        <v/>
      </c>
      <c r="M89" s="21">
        <v>0</v>
      </c>
      <c r="N89" s="20" t="str">
        <f>""</f>
        <v/>
      </c>
      <c r="O89" s="13"/>
    </row>
    <row r="90" spans="1:15" ht="60" customHeight="1">
      <c r="A90" s="15" t="s">
        <v>38</v>
      </c>
      <c r="B90" s="16" t="str">
        <f>"Округ №16 (№ 16)"</f>
        <v>Округ №16 (№ 16)</v>
      </c>
      <c r="C90" s="16" t="str">
        <f>"Кусков Темирбек Татарбекович"</f>
        <v>Кусков Темирбек Татарбекович</v>
      </c>
      <c r="D90" s="17">
        <v>11</v>
      </c>
      <c r="E90" s="17"/>
      <c r="F90" s="16" t="str">
        <f>""</f>
        <v/>
      </c>
      <c r="G90" s="17"/>
      <c r="H90" s="18"/>
      <c r="I90" s="17">
        <v>7.72</v>
      </c>
      <c r="J90" s="19"/>
      <c r="K90" s="17"/>
      <c r="L90" s="16" t="str">
        <f>""</f>
        <v/>
      </c>
      <c r="M90" s="17"/>
      <c r="N90" s="16" t="str">
        <f>""</f>
        <v/>
      </c>
      <c r="O90" s="13"/>
    </row>
    <row r="91" spans="1:15" ht="30" customHeight="1">
      <c r="A91" s="14" t="s">
        <v>6</v>
      </c>
      <c r="B91" s="20" t="str">
        <f>""</f>
        <v/>
      </c>
      <c r="C91" s="20" t="str">
        <f>"Итого по кандидату"</f>
        <v>Итого по кандидату</v>
      </c>
      <c r="D91" s="21">
        <v>11</v>
      </c>
      <c r="E91" s="21">
        <v>0</v>
      </c>
      <c r="F91" s="20" t="str">
        <f>""</f>
        <v/>
      </c>
      <c r="G91" s="21">
        <v>0</v>
      </c>
      <c r="H91" s="22"/>
      <c r="I91" s="21">
        <v>7.72</v>
      </c>
      <c r="J91" s="23"/>
      <c r="K91" s="21">
        <v>0</v>
      </c>
      <c r="L91" s="20" t="str">
        <f>""</f>
        <v/>
      </c>
      <c r="M91" s="21">
        <v>0</v>
      </c>
      <c r="N91" s="20" t="str">
        <f>""</f>
        <v/>
      </c>
      <c r="O91" s="13"/>
    </row>
    <row r="92" spans="1:15" ht="45" customHeight="1">
      <c r="A92" s="15" t="s">
        <v>39</v>
      </c>
      <c r="B92" s="16" t="str">
        <f>"Округ №16 (№ 16)"</f>
        <v>Округ №16 (№ 16)</v>
      </c>
      <c r="C92" s="16" t="str">
        <f>"Стрекалов Денис Борисович"</f>
        <v>Стрекалов Денис Борисович</v>
      </c>
      <c r="D92" s="17">
        <v>30</v>
      </c>
      <c r="E92" s="17"/>
      <c r="F92" s="16" t="str">
        <f>""</f>
        <v/>
      </c>
      <c r="G92" s="17"/>
      <c r="H92" s="18"/>
      <c r="I92" s="17">
        <v>20.3</v>
      </c>
      <c r="J92" s="19"/>
      <c r="K92" s="17"/>
      <c r="L92" s="16" t="str">
        <f>""</f>
        <v/>
      </c>
      <c r="M92" s="17"/>
      <c r="N92" s="16" t="str">
        <f>""</f>
        <v/>
      </c>
      <c r="O92" s="13"/>
    </row>
    <row r="93" spans="1:15" ht="30" customHeight="1">
      <c r="A93" s="14" t="s">
        <v>6</v>
      </c>
      <c r="B93" s="20" t="str">
        <f>""</f>
        <v/>
      </c>
      <c r="C93" s="20" t="str">
        <f>"Итого по кандидату"</f>
        <v>Итого по кандидату</v>
      </c>
      <c r="D93" s="21">
        <v>30</v>
      </c>
      <c r="E93" s="21">
        <v>0</v>
      </c>
      <c r="F93" s="20" t="str">
        <f>""</f>
        <v/>
      </c>
      <c r="G93" s="21">
        <v>0</v>
      </c>
      <c r="H93" s="22"/>
      <c r="I93" s="21">
        <v>20.3</v>
      </c>
      <c r="J93" s="23"/>
      <c r="K93" s="21">
        <v>0</v>
      </c>
      <c r="L93" s="20" t="str">
        <f>""</f>
        <v/>
      </c>
      <c r="M93" s="21">
        <v>0</v>
      </c>
      <c r="N93" s="20" t="str">
        <f>""</f>
        <v/>
      </c>
      <c r="O93" s="13"/>
    </row>
    <row r="94" spans="1:15" ht="75" customHeight="1">
      <c r="A94" s="14" t="s">
        <v>6</v>
      </c>
      <c r="B94" s="20" t="str">
        <f>""</f>
        <v/>
      </c>
      <c r="C94" s="20" t="str">
        <f>"Избирательный округ (Округ №16 (№ 16)), всего"</f>
        <v>Избирательный округ (Округ №16 (№ 16)), всего</v>
      </c>
      <c r="D94" s="21">
        <v>41</v>
      </c>
      <c r="E94" s="21">
        <v>0</v>
      </c>
      <c r="F94" s="20" t="str">
        <f>""</f>
        <v/>
      </c>
      <c r="G94" s="21">
        <v>0</v>
      </c>
      <c r="H94" s="22"/>
      <c r="I94" s="21">
        <v>28.02</v>
      </c>
      <c r="J94" s="23"/>
      <c r="K94" s="21">
        <v>0</v>
      </c>
      <c r="L94" s="20" t="str">
        <f>""</f>
        <v/>
      </c>
      <c r="M94" s="21">
        <v>0</v>
      </c>
      <c r="N94" s="20" t="str">
        <f>""</f>
        <v/>
      </c>
      <c r="O94" s="13"/>
    </row>
    <row r="95" spans="1:15" ht="45" customHeight="1">
      <c r="A95" s="15" t="s">
        <v>40</v>
      </c>
      <c r="B95" s="16" t="str">
        <f>"Округ №17 (№ 17)"</f>
        <v>Округ №17 (№ 17)</v>
      </c>
      <c r="C95" s="16" t="str">
        <f>"Галкин Владимир Михайлович"</f>
        <v>Галкин Владимир Михайлович</v>
      </c>
      <c r="D95" s="17">
        <v>30</v>
      </c>
      <c r="E95" s="17"/>
      <c r="F95" s="16" t="str">
        <f>""</f>
        <v/>
      </c>
      <c r="G95" s="17"/>
      <c r="H95" s="18"/>
      <c r="I95" s="17">
        <v>20.3</v>
      </c>
      <c r="J95" s="19"/>
      <c r="K95" s="17"/>
      <c r="L95" s="16" t="str">
        <f>""</f>
        <v/>
      </c>
      <c r="M95" s="17"/>
      <c r="N95" s="16" t="str">
        <f>""</f>
        <v/>
      </c>
      <c r="O95" s="13"/>
    </row>
    <row r="96" spans="1:15" ht="30" customHeight="1">
      <c r="A96" s="14" t="s">
        <v>6</v>
      </c>
      <c r="B96" s="20" t="str">
        <f>""</f>
        <v/>
      </c>
      <c r="C96" s="20" t="str">
        <f>"Итого по кандидату"</f>
        <v>Итого по кандидату</v>
      </c>
      <c r="D96" s="21">
        <v>30</v>
      </c>
      <c r="E96" s="21">
        <v>0</v>
      </c>
      <c r="F96" s="20" t="str">
        <f>""</f>
        <v/>
      </c>
      <c r="G96" s="21">
        <v>0</v>
      </c>
      <c r="H96" s="22"/>
      <c r="I96" s="21">
        <v>20.3</v>
      </c>
      <c r="J96" s="23"/>
      <c r="K96" s="21">
        <v>0</v>
      </c>
      <c r="L96" s="20" t="str">
        <f>""</f>
        <v/>
      </c>
      <c r="M96" s="21">
        <v>0</v>
      </c>
      <c r="N96" s="20" t="str">
        <f>""</f>
        <v/>
      </c>
      <c r="O96" s="13"/>
    </row>
    <row r="97" spans="1:15" ht="45" customHeight="1">
      <c r="A97" s="15" t="s">
        <v>41</v>
      </c>
      <c r="B97" s="16" t="str">
        <f>"Округ №17 (№ 17)"</f>
        <v>Округ №17 (№ 17)</v>
      </c>
      <c r="C97" s="16" t="str">
        <f>"Пастухов Павел Николаевич"</f>
        <v>Пастухов Павел Николаевич</v>
      </c>
      <c r="D97" s="17">
        <v>1.35</v>
      </c>
      <c r="E97" s="17"/>
      <c r="F97" s="16" t="str">
        <f>""</f>
        <v/>
      </c>
      <c r="G97" s="17"/>
      <c r="H97" s="18"/>
      <c r="I97" s="17">
        <v>1.35</v>
      </c>
      <c r="J97" s="19"/>
      <c r="K97" s="17"/>
      <c r="L97" s="16" t="str">
        <f>""</f>
        <v/>
      </c>
      <c r="M97" s="17"/>
      <c r="N97" s="16" t="str">
        <f>""</f>
        <v/>
      </c>
      <c r="O97" s="13"/>
    </row>
    <row r="98" spans="1:15" ht="30" customHeight="1">
      <c r="A98" s="14" t="s">
        <v>6</v>
      </c>
      <c r="B98" s="20" t="str">
        <f>""</f>
        <v/>
      </c>
      <c r="C98" s="20" t="str">
        <f>"Итого по кандидату"</f>
        <v>Итого по кандидату</v>
      </c>
      <c r="D98" s="21">
        <v>1.35</v>
      </c>
      <c r="E98" s="21">
        <v>0</v>
      </c>
      <c r="F98" s="20" t="str">
        <f>""</f>
        <v/>
      </c>
      <c r="G98" s="21">
        <v>0</v>
      </c>
      <c r="H98" s="22"/>
      <c r="I98" s="21">
        <v>1.35</v>
      </c>
      <c r="J98" s="23"/>
      <c r="K98" s="21">
        <v>0</v>
      </c>
      <c r="L98" s="20" t="str">
        <f>""</f>
        <v/>
      </c>
      <c r="M98" s="21">
        <v>0</v>
      </c>
      <c r="N98" s="20" t="str">
        <f>""</f>
        <v/>
      </c>
      <c r="O98" s="13"/>
    </row>
    <row r="99" spans="1:15" ht="45" customHeight="1">
      <c r="A99" s="15" t="s">
        <v>42</v>
      </c>
      <c r="B99" s="16" t="str">
        <f>"Округ №17 (№ 17)"</f>
        <v>Округ №17 (№ 17)</v>
      </c>
      <c r="C99" s="16" t="str">
        <f>"Сидоров Михаил Михайлович"</f>
        <v>Сидоров Михаил Михайлович</v>
      </c>
      <c r="D99" s="17">
        <v>420</v>
      </c>
      <c r="E99" s="17"/>
      <c r="F99" s="16" t="str">
        <f>""</f>
        <v/>
      </c>
      <c r="G99" s="17"/>
      <c r="H99" s="18"/>
      <c r="I99" s="17">
        <v>0</v>
      </c>
      <c r="J99" s="19"/>
      <c r="K99" s="17"/>
      <c r="L99" s="16" t="str">
        <f>""</f>
        <v/>
      </c>
      <c r="M99" s="17"/>
      <c r="N99" s="16" t="str">
        <f>""</f>
        <v/>
      </c>
      <c r="O99" s="13"/>
    </row>
    <row r="100" spans="1:15" ht="30" customHeight="1">
      <c r="A100" s="14" t="s">
        <v>6</v>
      </c>
      <c r="B100" s="20" t="str">
        <f>""</f>
        <v/>
      </c>
      <c r="C100" s="20" t="str">
        <f>"Итого по кандидату"</f>
        <v>Итого по кандидату</v>
      </c>
      <c r="D100" s="21">
        <v>420</v>
      </c>
      <c r="E100" s="21">
        <v>0</v>
      </c>
      <c r="F100" s="20" t="str">
        <f>""</f>
        <v/>
      </c>
      <c r="G100" s="21">
        <v>0</v>
      </c>
      <c r="H100" s="22"/>
      <c r="I100" s="21">
        <v>0</v>
      </c>
      <c r="J100" s="23"/>
      <c r="K100" s="21">
        <v>0</v>
      </c>
      <c r="L100" s="20" t="str">
        <f>""</f>
        <v/>
      </c>
      <c r="M100" s="21">
        <v>0</v>
      </c>
      <c r="N100" s="20" t="str">
        <f>""</f>
        <v/>
      </c>
      <c r="O100" s="13"/>
    </row>
    <row r="101" spans="1:15" ht="75" customHeight="1">
      <c r="A101" s="14" t="s">
        <v>6</v>
      </c>
      <c r="B101" s="20" t="str">
        <f>""</f>
        <v/>
      </c>
      <c r="C101" s="20" t="str">
        <f>"Избирательный округ (Округ №17 (№ 17)), всего"</f>
        <v>Избирательный округ (Округ №17 (№ 17)), всего</v>
      </c>
      <c r="D101" s="21">
        <v>451.35</v>
      </c>
      <c r="E101" s="21">
        <v>0</v>
      </c>
      <c r="F101" s="20" t="str">
        <f>""</f>
        <v/>
      </c>
      <c r="G101" s="21">
        <v>0</v>
      </c>
      <c r="H101" s="22"/>
      <c r="I101" s="21">
        <v>21.65</v>
      </c>
      <c r="J101" s="23"/>
      <c r="K101" s="21">
        <v>0</v>
      </c>
      <c r="L101" s="20" t="str">
        <f>""</f>
        <v/>
      </c>
      <c r="M101" s="21">
        <v>0</v>
      </c>
      <c r="N101" s="20" t="str">
        <f>""</f>
        <v/>
      </c>
      <c r="O101" s="13"/>
    </row>
    <row r="102" spans="1:15" ht="45" customHeight="1">
      <c r="A102" s="15" t="s">
        <v>43</v>
      </c>
      <c r="B102" s="16" t="str">
        <f>"Округ №18 (№ 18)"</f>
        <v>Округ №18 (№ 18)</v>
      </c>
      <c r="C102" s="16" t="str">
        <f>"Ивашкин Алексей Сергеевич"</f>
        <v>Ивашкин Алексей Сергеевич</v>
      </c>
      <c r="D102" s="17">
        <v>30</v>
      </c>
      <c r="E102" s="17"/>
      <c r="F102" s="16" t="str">
        <f>""</f>
        <v/>
      </c>
      <c r="G102" s="17"/>
      <c r="H102" s="18"/>
      <c r="I102" s="17">
        <v>20.3</v>
      </c>
      <c r="J102" s="19"/>
      <c r="K102" s="17"/>
      <c r="L102" s="16" t="str">
        <f>""</f>
        <v/>
      </c>
      <c r="M102" s="17"/>
      <c r="N102" s="16" t="str">
        <f>""</f>
        <v/>
      </c>
      <c r="O102" s="13"/>
    </row>
    <row r="103" spans="1:15" ht="30" customHeight="1">
      <c r="A103" s="14" t="s">
        <v>6</v>
      </c>
      <c r="B103" s="20" t="str">
        <f>""</f>
        <v/>
      </c>
      <c r="C103" s="20" t="str">
        <f>"Итого по кандидату"</f>
        <v>Итого по кандидату</v>
      </c>
      <c r="D103" s="21">
        <v>30</v>
      </c>
      <c r="E103" s="21">
        <v>0</v>
      </c>
      <c r="F103" s="20" t="str">
        <f>""</f>
        <v/>
      </c>
      <c r="G103" s="21">
        <v>0</v>
      </c>
      <c r="H103" s="22"/>
      <c r="I103" s="21">
        <v>20.3</v>
      </c>
      <c r="J103" s="23"/>
      <c r="K103" s="21">
        <v>0</v>
      </c>
      <c r="L103" s="20" t="str">
        <f>""</f>
        <v/>
      </c>
      <c r="M103" s="21">
        <v>0</v>
      </c>
      <c r="N103" s="20" t="str">
        <f>""</f>
        <v/>
      </c>
      <c r="O103" s="13"/>
    </row>
    <row r="104" spans="1:15" ht="75" customHeight="1">
      <c r="A104" s="14" t="s">
        <v>6</v>
      </c>
      <c r="B104" s="20" t="str">
        <f>""</f>
        <v/>
      </c>
      <c r="C104" s="20" t="str">
        <f>"Избирательный округ (Округ №18 (№ 18)), всего"</f>
        <v>Избирательный округ (Округ №18 (№ 18)), всего</v>
      </c>
      <c r="D104" s="21">
        <v>30</v>
      </c>
      <c r="E104" s="21">
        <v>0</v>
      </c>
      <c r="F104" s="20" t="str">
        <f>""</f>
        <v/>
      </c>
      <c r="G104" s="21">
        <v>0</v>
      </c>
      <c r="H104" s="22"/>
      <c r="I104" s="21">
        <v>20.3</v>
      </c>
      <c r="J104" s="23"/>
      <c r="K104" s="21">
        <v>0</v>
      </c>
      <c r="L104" s="20" t="str">
        <f>""</f>
        <v/>
      </c>
      <c r="M104" s="21">
        <v>0</v>
      </c>
      <c r="N104" s="20" t="str">
        <f>""</f>
        <v/>
      </c>
      <c r="O104" s="13"/>
    </row>
    <row r="105" spans="1:15" ht="45" customHeight="1">
      <c r="A105" s="15" t="s">
        <v>44</v>
      </c>
      <c r="B105" s="16" t="str">
        <f>"Округ №19 (№ 19)"</f>
        <v>Округ №19 (№ 19)</v>
      </c>
      <c r="C105" s="16" t="str">
        <f>"Кошкина Александра Егоровна"</f>
        <v>Кошкина Александра Егоровна</v>
      </c>
      <c r="D105" s="17">
        <v>30</v>
      </c>
      <c r="E105" s="17"/>
      <c r="F105" s="16" t="str">
        <f>""</f>
        <v/>
      </c>
      <c r="G105" s="17"/>
      <c r="H105" s="18"/>
      <c r="I105" s="17">
        <v>20.3</v>
      </c>
      <c r="J105" s="19"/>
      <c r="K105" s="17"/>
      <c r="L105" s="16" t="str">
        <f>""</f>
        <v/>
      </c>
      <c r="M105" s="17"/>
      <c r="N105" s="16" t="str">
        <f>""</f>
        <v/>
      </c>
      <c r="O105" s="13"/>
    </row>
    <row r="106" spans="1:15" ht="30" customHeight="1">
      <c r="A106" s="14" t="s">
        <v>6</v>
      </c>
      <c r="B106" s="20" t="str">
        <f>""</f>
        <v/>
      </c>
      <c r="C106" s="20" t="str">
        <f>"Итого по кандидату"</f>
        <v>Итого по кандидату</v>
      </c>
      <c r="D106" s="21">
        <v>30</v>
      </c>
      <c r="E106" s="21">
        <v>0</v>
      </c>
      <c r="F106" s="20" t="str">
        <f>""</f>
        <v/>
      </c>
      <c r="G106" s="21">
        <v>0</v>
      </c>
      <c r="H106" s="22"/>
      <c r="I106" s="21">
        <v>20.3</v>
      </c>
      <c r="J106" s="23"/>
      <c r="K106" s="21">
        <v>0</v>
      </c>
      <c r="L106" s="20" t="str">
        <f>""</f>
        <v/>
      </c>
      <c r="M106" s="21">
        <v>0</v>
      </c>
      <c r="N106" s="20" t="str">
        <f>""</f>
        <v/>
      </c>
      <c r="O106" s="13"/>
    </row>
    <row r="107" spans="1:15" ht="45" customHeight="1">
      <c r="A107" s="15" t="s">
        <v>45</v>
      </c>
      <c r="B107" s="16" t="str">
        <f>"Округ №19 (№ 19)"</f>
        <v>Округ №19 (№ 19)</v>
      </c>
      <c r="C107" s="16" t="str">
        <f>"Шваба Владимир Данилович"</f>
        <v>Шваба Владимир Данилович</v>
      </c>
      <c r="D107" s="17">
        <v>11</v>
      </c>
      <c r="E107" s="17"/>
      <c r="F107" s="16" t="str">
        <f>""</f>
        <v/>
      </c>
      <c r="G107" s="17"/>
      <c r="H107" s="18"/>
      <c r="I107" s="17">
        <v>0</v>
      </c>
      <c r="J107" s="19"/>
      <c r="K107" s="17"/>
      <c r="L107" s="16" t="str">
        <f>""</f>
        <v/>
      </c>
      <c r="M107" s="17"/>
      <c r="N107" s="16" t="str">
        <f>""</f>
        <v/>
      </c>
      <c r="O107" s="13"/>
    </row>
    <row r="108" spans="1:15" ht="30" customHeight="1">
      <c r="A108" s="14" t="s">
        <v>6</v>
      </c>
      <c r="B108" s="20" t="str">
        <f>""</f>
        <v/>
      </c>
      <c r="C108" s="20" t="str">
        <f>"Итого по кандидату"</f>
        <v>Итого по кандидату</v>
      </c>
      <c r="D108" s="21">
        <v>11</v>
      </c>
      <c r="E108" s="21">
        <v>0</v>
      </c>
      <c r="F108" s="20" t="str">
        <f>""</f>
        <v/>
      </c>
      <c r="G108" s="21">
        <v>0</v>
      </c>
      <c r="H108" s="22"/>
      <c r="I108" s="21">
        <v>0</v>
      </c>
      <c r="J108" s="23"/>
      <c r="K108" s="21">
        <v>0</v>
      </c>
      <c r="L108" s="20" t="str">
        <f>""</f>
        <v/>
      </c>
      <c r="M108" s="21">
        <v>0</v>
      </c>
      <c r="N108" s="20" t="str">
        <f>""</f>
        <v/>
      </c>
      <c r="O108" s="13"/>
    </row>
    <row r="109" spans="1:15" ht="75" customHeight="1">
      <c r="A109" s="14" t="s">
        <v>6</v>
      </c>
      <c r="B109" s="20" t="str">
        <f>""</f>
        <v/>
      </c>
      <c r="C109" s="20" t="str">
        <f>"Избирательный округ (Округ №19 (№ 19)), всего"</f>
        <v>Избирательный округ (Округ №19 (№ 19)), всего</v>
      </c>
      <c r="D109" s="21">
        <v>41</v>
      </c>
      <c r="E109" s="21">
        <v>0</v>
      </c>
      <c r="F109" s="20" t="str">
        <f>""</f>
        <v/>
      </c>
      <c r="G109" s="21">
        <v>0</v>
      </c>
      <c r="H109" s="22"/>
      <c r="I109" s="21">
        <v>20.3</v>
      </c>
      <c r="J109" s="23"/>
      <c r="K109" s="21">
        <v>0</v>
      </c>
      <c r="L109" s="20" t="str">
        <f>""</f>
        <v/>
      </c>
      <c r="M109" s="21">
        <v>0</v>
      </c>
      <c r="N109" s="20" t="str">
        <f>""</f>
        <v/>
      </c>
      <c r="O109" s="13"/>
    </row>
    <row r="110" spans="1:15" ht="45" customHeight="1">
      <c r="A110" s="15" t="s">
        <v>46</v>
      </c>
      <c r="B110" s="16" t="str">
        <f>"Округ №20 (№ 20)"</f>
        <v>Округ №20 (№ 20)</v>
      </c>
      <c r="C110" s="16" t="str">
        <f>"Нечаев Юрий Викторович"</f>
        <v>Нечаев Юрий Викторович</v>
      </c>
      <c r="D110" s="17">
        <v>30</v>
      </c>
      <c r="E110" s="17"/>
      <c r="F110" s="16" t="str">
        <f>""</f>
        <v/>
      </c>
      <c r="G110" s="17"/>
      <c r="H110" s="18"/>
      <c r="I110" s="17">
        <v>20.3</v>
      </c>
      <c r="J110" s="19"/>
      <c r="K110" s="17"/>
      <c r="L110" s="16" t="str">
        <f>""</f>
        <v/>
      </c>
      <c r="M110" s="17"/>
      <c r="N110" s="16" t="str">
        <f>""</f>
        <v/>
      </c>
      <c r="O110" s="13"/>
    </row>
    <row r="111" spans="1:15" ht="30" customHeight="1">
      <c r="A111" s="14" t="s">
        <v>6</v>
      </c>
      <c r="B111" s="20" t="str">
        <f>""</f>
        <v/>
      </c>
      <c r="C111" s="20" t="str">
        <f>"Итого по кандидату"</f>
        <v>Итого по кандидату</v>
      </c>
      <c r="D111" s="21">
        <v>30</v>
      </c>
      <c r="E111" s="21">
        <v>0</v>
      </c>
      <c r="F111" s="20" t="str">
        <f>""</f>
        <v/>
      </c>
      <c r="G111" s="21">
        <v>0</v>
      </c>
      <c r="H111" s="22"/>
      <c r="I111" s="21">
        <v>20.3</v>
      </c>
      <c r="J111" s="23"/>
      <c r="K111" s="21">
        <v>0</v>
      </c>
      <c r="L111" s="20" t="str">
        <f>""</f>
        <v/>
      </c>
      <c r="M111" s="21">
        <v>0</v>
      </c>
      <c r="N111" s="20" t="str">
        <f>""</f>
        <v/>
      </c>
      <c r="O111" s="13"/>
    </row>
    <row r="112" spans="1:15" ht="75" customHeight="1">
      <c r="A112" s="14" t="s">
        <v>6</v>
      </c>
      <c r="B112" s="20" t="str">
        <f>""</f>
        <v/>
      </c>
      <c r="C112" s="20" t="str">
        <f>"Избирательный округ (Округ №20 (№ 20)), всего"</f>
        <v>Избирательный округ (Округ №20 (№ 20)), всего</v>
      </c>
      <c r="D112" s="21">
        <v>30</v>
      </c>
      <c r="E112" s="21">
        <v>0</v>
      </c>
      <c r="F112" s="20" t="str">
        <f>""</f>
        <v/>
      </c>
      <c r="G112" s="21">
        <v>0</v>
      </c>
      <c r="H112" s="22"/>
      <c r="I112" s="21">
        <v>20.3</v>
      </c>
      <c r="J112" s="23"/>
      <c r="K112" s="21">
        <v>0</v>
      </c>
      <c r="L112" s="20" t="str">
        <f>""</f>
        <v/>
      </c>
      <c r="M112" s="21">
        <v>0</v>
      </c>
      <c r="N112" s="20" t="str">
        <f>""</f>
        <v/>
      </c>
      <c r="O112" s="13"/>
    </row>
    <row r="113" spans="1:15" ht="60" customHeight="1">
      <c r="A113" s="15" t="s">
        <v>47</v>
      </c>
      <c r="B113" s="16" t="str">
        <f>"Округ №21 (№ 21)"</f>
        <v>Округ №21 (№ 21)</v>
      </c>
      <c r="C113" s="16" t="str">
        <f>"Гордеев Роман Александрович"</f>
        <v>Гордеев Роман Александрович</v>
      </c>
      <c r="D113" s="17">
        <v>30</v>
      </c>
      <c r="E113" s="17"/>
      <c r="F113" s="16" t="str">
        <f>""</f>
        <v/>
      </c>
      <c r="G113" s="17"/>
      <c r="H113" s="18"/>
      <c r="I113" s="17">
        <v>20.3</v>
      </c>
      <c r="J113" s="19"/>
      <c r="K113" s="17"/>
      <c r="L113" s="16" t="str">
        <f>""</f>
        <v/>
      </c>
      <c r="M113" s="17"/>
      <c r="N113" s="16" t="str">
        <f>""</f>
        <v/>
      </c>
      <c r="O113" s="13"/>
    </row>
    <row r="114" spans="1:15" ht="30" customHeight="1">
      <c r="A114" s="14" t="s">
        <v>6</v>
      </c>
      <c r="B114" s="20" t="str">
        <f>""</f>
        <v/>
      </c>
      <c r="C114" s="20" t="str">
        <f>"Итого по кандидату"</f>
        <v>Итого по кандидату</v>
      </c>
      <c r="D114" s="21">
        <v>30</v>
      </c>
      <c r="E114" s="21">
        <v>0</v>
      </c>
      <c r="F114" s="20" t="str">
        <f>""</f>
        <v/>
      </c>
      <c r="G114" s="21">
        <v>0</v>
      </c>
      <c r="H114" s="22"/>
      <c r="I114" s="21">
        <v>20.3</v>
      </c>
      <c r="J114" s="23"/>
      <c r="K114" s="21">
        <v>0</v>
      </c>
      <c r="L114" s="20" t="str">
        <f>""</f>
        <v/>
      </c>
      <c r="M114" s="21">
        <v>0</v>
      </c>
      <c r="N114" s="20" t="str">
        <f>""</f>
        <v/>
      </c>
      <c r="O114" s="13"/>
    </row>
    <row r="115" spans="1:15" ht="45" customHeight="1">
      <c r="A115" s="15" t="s">
        <v>48</v>
      </c>
      <c r="B115" s="16" t="str">
        <f>"Округ №21 (№ 21)"</f>
        <v>Округ №21 (№ 21)</v>
      </c>
      <c r="C115" s="16" t="str">
        <f>"Орехов Юрий Юрьевич"</f>
        <v>Орехов Юрий Юрьевич</v>
      </c>
      <c r="D115" s="17">
        <v>440</v>
      </c>
      <c r="E115" s="17"/>
      <c r="F115" s="16" t="str">
        <f>""</f>
        <v/>
      </c>
      <c r="G115" s="17"/>
      <c r="H115" s="18"/>
      <c r="I115" s="17">
        <v>0</v>
      </c>
      <c r="J115" s="19"/>
      <c r="K115" s="17"/>
      <c r="L115" s="16" t="str">
        <f>""</f>
        <v/>
      </c>
      <c r="M115" s="17"/>
      <c r="N115" s="16" t="str">
        <f>""</f>
        <v/>
      </c>
      <c r="O115" s="13"/>
    </row>
    <row r="116" spans="1:15" ht="30" customHeight="1">
      <c r="A116" s="14" t="s">
        <v>6</v>
      </c>
      <c r="B116" s="20" t="str">
        <f>""</f>
        <v/>
      </c>
      <c r="C116" s="20" t="str">
        <f>"Итого по кандидату"</f>
        <v>Итого по кандидату</v>
      </c>
      <c r="D116" s="21">
        <v>440</v>
      </c>
      <c r="E116" s="21">
        <v>0</v>
      </c>
      <c r="F116" s="20" t="str">
        <f>""</f>
        <v/>
      </c>
      <c r="G116" s="21">
        <v>0</v>
      </c>
      <c r="H116" s="22"/>
      <c r="I116" s="21">
        <v>0</v>
      </c>
      <c r="J116" s="23"/>
      <c r="K116" s="21">
        <v>0</v>
      </c>
      <c r="L116" s="20" t="str">
        <f>""</f>
        <v/>
      </c>
      <c r="M116" s="21">
        <v>0</v>
      </c>
      <c r="N116" s="20" t="str">
        <f>""</f>
        <v/>
      </c>
      <c r="O116" s="13"/>
    </row>
    <row r="117" spans="1:15" ht="75" customHeight="1">
      <c r="A117" s="14" t="s">
        <v>6</v>
      </c>
      <c r="B117" s="20" t="str">
        <f>""</f>
        <v/>
      </c>
      <c r="C117" s="20" t="str">
        <f>"Избирательный округ (Округ №21 (№ 21)), всего"</f>
        <v>Избирательный округ (Округ №21 (№ 21)), всего</v>
      </c>
      <c r="D117" s="21">
        <v>470</v>
      </c>
      <c r="E117" s="21">
        <v>0</v>
      </c>
      <c r="F117" s="20" t="str">
        <f>""</f>
        <v/>
      </c>
      <c r="G117" s="21">
        <v>0</v>
      </c>
      <c r="H117" s="22"/>
      <c r="I117" s="21">
        <v>20.3</v>
      </c>
      <c r="J117" s="23"/>
      <c r="K117" s="21">
        <v>0</v>
      </c>
      <c r="L117" s="20" t="str">
        <f>""</f>
        <v/>
      </c>
      <c r="M117" s="21">
        <v>0</v>
      </c>
      <c r="N117" s="20" t="str">
        <f>""</f>
        <v/>
      </c>
      <c r="O117" s="13"/>
    </row>
    <row r="118" spans="1:15">
      <c r="A118" s="14" t="s">
        <v>6</v>
      </c>
      <c r="B118" s="20" t="str">
        <f>""</f>
        <v/>
      </c>
      <c r="C118" s="20" t="str">
        <f>"Итого"</f>
        <v>Итого</v>
      </c>
      <c r="D118" s="21">
        <v>3368.63</v>
      </c>
      <c r="E118" s="21">
        <v>0</v>
      </c>
      <c r="F118" s="20" t="str">
        <f>""</f>
        <v/>
      </c>
      <c r="G118" s="21">
        <v>0</v>
      </c>
      <c r="H118" s="22">
        <v>0</v>
      </c>
      <c r="I118" s="21">
        <v>543.35</v>
      </c>
      <c r="J118" s="23"/>
      <c r="K118" s="21">
        <v>0</v>
      </c>
      <c r="L118" s="20" t="str">
        <f>""</f>
        <v/>
      </c>
      <c r="M118" s="21">
        <v>0</v>
      </c>
      <c r="N118" s="20" t="str">
        <f>""</f>
        <v/>
      </c>
      <c r="O118" s="13"/>
    </row>
    <row r="119" spans="1:15">
      <c r="O119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2022-08-04T02:58:14Z</dcterms:created>
  <dcterms:modified xsi:type="dcterms:W3CDTF">2022-08-04T02:59:50Z</dcterms:modified>
</cp:coreProperties>
</file>