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1670" windowHeight="5400" activeTab="0"/>
  </bookViews>
  <sheets>
    <sheet name="2015 по разделам" sheetId="1" r:id="rId1"/>
    <sheet name="2015 г.вед" sheetId="2" r:id="rId2"/>
  </sheets>
  <definedNames>
    <definedName name="_xlnm._FilterDatabase" localSheetId="1" hidden="1">'2015 г.вед'!$A$11:$I$11</definedName>
  </definedNames>
  <calcPr fullCalcOnLoad="1"/>
</workbook>
</file>

<file path=xl/sharedStrings.xml><?xml version="1.0" encoding="utf-8"?>
<sst xmlns="http://schemas.openxmlformats.org/spreadsheetml/2006/main" count="6471" uniqueCount="820">
  <si>
    <t>Наименование</t>
  </si>
  <si>
    <t>Коды</t>
  </si>
  <si>
    <t>Мин.</t>
  </si>
  <si>
    <t>Рз.</t>
  </si>
  <si>
    <t>ЦСт.</t>
  </si>
  <si>
    <t>ВРв.</t>
  </si>
  <si>
    <t>Сумма</t>
  </si>
  <si>
    <t>Общегосударственные вопросы</t>
  </si>
  <si>
    <t>01</t>
  </si>
  <si>
    <t>00</t>
  </si>
  <si>
    <t>03</t>
  </si>
  <si>
    <t>Центральный аппарат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</si>
  <si>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</si>
  <si>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</si>
  <si>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06</t>
  </si>
  <si>
    <t>Обслуживание государственного и муниципального долга</t>
  </si>
  <si>
    <t>12</t>
  </si>
  <si>
    <t>Процентные платежи по муниципальному долгу</t>
  </si>
  <si>
    <t>Резервные фонды</t>
  </si>
  <si>
    <t>0700000</t>
  </si>
  <si>
    <t>Другие общегосударственные вопросы</t>
  </si>
  <si>
    <t>0920000</t>
  </si>
  <si>
    <t>02</t>
  </si>
  <si>
    <t>09</t>
  </si>
  <si>
    <t>10</t>
  </si>
  <si>
    <t>Жилищно-коммунальное хозяйство</t>
  </si>
  <si>
    <t>05</t>
  </si>
  <si>
    <t>Жилищное хозяйство</t>
  </si>
  <si>
    <t>Коммунальное хозяйство</t>
  </si>
  <si>
    <t>Поддержка коммунального хозяйства</t>
  </si>
  <si>
    <t>3510000</t>
  </si>
  <si>
    <t>Образование</t>
  </si>
  <si>
    <t>07</t>
  </si>
  <si>
    <t>Дошкольное образование</t>
  </si>
  <si>
    <t>Детские дошкольные учреждения</t>
  </si>
  <si>
    <t>4200000</t>
  </si>
  <si>
    <t>Общее образование</t>
  </si>
  <si>
    <t>Учреждения по внешкольной работе с детьми</t>
  </si>
  <si>
    <t>4230000</t>
  </si>
  <si>
    <t>Молодежная политика и оздоровление детей</t>
  </si>
  <si>
    <t>Проведение мероприятий для детей и молодежи</t>
  </si>
  <si>
    <t>Другие вопросы в области образования</t>
  </si>
  <si>
    <t>1020000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</si>
  <si>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</si>
  <si>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</si>
  <si>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08</t>
  </si>
  <si>
    <t>Культура</t>
  </si>
  <si>
    <t>Библиотеки</t>
  </si>
  <si>
    <t>4420000</t>
  </si>
  <si>
    <t>Периодическая печать и издательства</t>
  </si>
  <si>
    <t>Государственная поддержка в сфере культуры, кинематографии и средств массовой информации</t>
  </si>
  <si>
    <t>Мероприятия в сфере культуры, кинематографии и средств массовой информации</t>
  </si>
  <si>
    <t>4500000</t>
  </si>
  <si>
    <t>Социальная политика</t>
  </si>
  <si>
    <t>Пенсионное обеспечение</t>
  </si>
  <si>
    <t>Пенсии</t>
  </si>
  <si>
    <t>4900000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</si>
  <si>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</si>
  <si>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население</t>
  </si>
  <si>
    <t>Борьба с беспризорностью опека и попечительство</t>
  </si>
  <si>
    <t>Рз</t>
  </si>
  <si>
    <t>Пр</t>
  </si>
  <si>
    <t>Обеспечение деятельности подведомственных учреждений</t>
  </si>
  <si>
    <t>ПР.</t>
  </si>
  <si>
    <t>Другие вопросы в области жилищно-коммунального хозяйства</t>
  </si>
  <si>
    <t>городского Совета депутатов</t>
  </si>
  <si>
    <t>Национальная экономика</t>
  </si>
  <si>
    <t>Глава муниципального образования</t>
  </si>
  <si>
    <t>Председатель представительного органа муниципального образования</t>
  </si>
  <si>
    <t xml:space="preserve">Мероприятия в области коммунального хозяйства </t>
  </si>
  <si>
    <t>Выполнение других обязательств государства</t>
  </si>
  <si>
    <t>2910000</t>
  </si>
  <si>
    <t>Лесное хозяйство</t>
  </si>
  <si>
    <t>Благоустройство</t>
  </si>
  <si>
    <t>11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</si>
  <si>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</si>
  <si>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</si>
  <si>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3380000</t>
  </si>
  <si>
    <t>всего расходов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</si>
  <si>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</si>
  <si>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</si>
  <si>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</si>
  <si>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</si>
  <si>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0021100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</si>
  <si>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</si>
  <si>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</si>
  <si>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выборов и референдумов</t>
  </si>
  <si>
    <t>0200000</t>
  </si>
  <si>
    <t>0650300</t>
  </si>
  <si>
    <t>013</t>
  </si>
  <si>
    <t>Прочие расходы</t>
  </si>
  <si>
    <t>Резервные фонды местных администраций</t>
  </si>
  <si>
    <t>0700500</t>
  </si>
  <si>
    <t>0920300</t>
  </si>
  <si>
    <t>Бюджетные инвестиции в объекты капитального строительства, не включенные в целевые программы</t>
  </si>
  <si>
    <t>Учреждения, обеспечивающие предоставление услуг в сфере лесных отношений</t>
  </si>
  <si>
    <t>2919900</t>
  </si>
  <si>
    <t>Дорожное хозяйство</t>
  </si>
  <si>
    <t>3400000</t>
  </si>
  <si>
    <t xml:space="preserve">Реализация государственной функций в области национальной экономики </t>
  </si>
  <si>
    <t>Мероприятия по землеустройству и землепользованию</t>
  </si>
  <si>
    <t>3400300</t>
  </si>
  <si>
    <t>3510500</t>
  </si>
  <si>
    <t>6000200</t>
  </si>
  <si>
    <t>6000500</t>
  </si>
  <si>
    <t>4209900</t>
  </si>
  <si>
    <t>4239900</t>
  </si>
  <si>
    <t>Функционирование высшего должностного лица субъекта РФ и муниципального образования</t>
  </si>
  <si>
    <t>Обеспечение деятельности финансовых, налоговых и таможенных органов и органов финансового надзора</t>
  </si>
  <si>
    <t>4310100</t>
  </si>
  <si>
    <t>Целевые программы муниципальных образований</t>
  </si>
  <si>
    <t>4529900</t>
  </si>
  <si>
    <t>4578500</t>
  </si>
  <si>
    <t>4429900</t>
  </si>
  <si>
    <t>4508500</t>
  </si>
  <si>
    <t>012</t>
  </si>
  <si>
    <t>Охрана семьи и детства</t>
  </si>
  <si>
    <t>011</t>
  </si>
  <si>
    <t>4910100</t>
  </si>
  <si>
    <t>Исполнительно-распорядительный орган местного самоуправления - администрация города Горно-Алтайска</t>
  </si>
  <si>
    <t>Выборный представительный орган местного самоуправления - Горно-Алтайский городской Совет депутатов</t>
  </si>
  <si>
    <t>Муниципальное учреждение "Отдел культуры Администрации города Горно-Алтайска"</t>
  </si>
  <si>
    <t>Муниципальное учреждение "Управление образования администрации МО города Горно-Алтайска"</t>
  </si>
  <si>
    <t>Муниципальное учреждение "Управление коммунального хозяйства администрации города Горно-Алтайска"</t>
  </si>
  <si>
    <t>Муниципальное учреждение "Управление по имуществу и земельным отношениям города Горно-Алтайска"</t>
  </si>
  <si>
    <t>Cсодержание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</si>
  <si>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Муниципальное учреждение "Управление архитектуры и градостроительства администрации города Горно-Алтайска"</t>
  </si>
  <si>
    <t>Горно-Алтайского</t>
  </si>
  <si>
    <t>0929900</t>
  </si>
  <si>
    <t>5058600</t>
  </si>
  <si>
    <t>всего изменения</t>
  </si>
  <si>
    <t>изменения</t>
  </si>
  <si>
    <t>Обеспечение проведения выборов и референдумов</t>
  </si>
  <si>
    <t>0920310</t>
  </si>
  <si>
    <t>13</t>
  </si>
  <si>
    <t>Физическая культура</t>
  </si>
  <si>
    <t xml:space="preserve">Другие вопросы в области культуры, кинематографии </t>
  </si>
  <si>
    <t>Обслуживание внутреннего государственного и муниципального долга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</si>
  <si>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</si>
  <si>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(финансово-бюджетного) надзора</t>
  </si>
  <si>
    <t>Культура и кинематография</t>
  </si>
  <si>
    <t>Физическая культура и спорт</t>
  </si>
  <si>
    <t>Средства массовой информации</t>
  </si>
  <si>
    <t>Культура  и кинематография</t>
  </si>
  <si>
    <t>Другие вопросы в области культуры, кинематографии</t>
  </si>
  <si>
    <t xml:space="preserve">Культура и кинематография </t>
  </si>
  <si>
    <t>условно утверждаемые расходы</t>
  </si>
  <si>
    <t>120</t>
  </si>
  <si>
    <t>Расходы на выплаты персоналу органов местного самоуправления</t>
  </si>
  <si>
    <t>121</t>
  </si>
  <si>
    <t>Фонд оплаты труда и страховые взносы</t>
  </si>
  <si>
    <t>122</t>
  </si>
  <si>
    <t>Иные выплаты персоналу, за исключением фонда оплаты труда</t>
  </si>
  <si>
    <t>240</t>
  </si>
  <si>
    <t>Иные закупки товаров, работ и услуг для государственных нужд</t>
  </si>
  <si>
    <t>242</t>
  </si>
  <si>
    <t>244</t>
  </si>
  <si>
    <t>Прочая закупка товаров, работ и услуг для государственных нужд</t>
  </si>
  <si>
    <t>Закупка товаров, работ, услуг в сфере информационно-коммуникационных технологий</t>
  </si>
  <si>
    <t>Уплата налогов, сборов и иных платежей</t>
  </si>
  <si>
    <t>850</t>
  </si>
  <si>
    <t>851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</si>
  <si>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</si>
  <si>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</si>
  <si>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</si>
  <si>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870</t>
  </si>
  <si>
    <t>Резервные средства</t>
  </si>
  <si>
    <t>610</t>
  </si>
  <si>
    <t>611</t>
  </si>
  <si>
    <t>Субсидии бюджетным учреждениям</t>
  </si>
  <si>
    <t>320</t>
  </si>
  <si>
    <t>321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</si>
  <si>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</si>
  <si>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</si>
  <si>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322</t>
  </si>
  <si>
    <t>Субсидии гражданам на приобретение жилья</t>
  </si>
  <si>
    <t>360</t>
  </si>
  <si>
    <t>Иные выплаты населению</t>
  </si>
  <si>
    <t>810</t>
  </si>
  <si>
    <t>Субсидии юридическим лицам (кроме государственных учреждений) и физическим лицам - производителям товаров, работ, услуг</t>
  </si>
  <si>
    <t>710</t>
  </si>
  <si>
    <t>Обслуживание муниципального долга</t>
  </si>
  <si>
    <t>621</t>
  </si>
  <si>
    <t>620</t>
  </si>
  <si>
    <t>Субсидии автономным учреждениям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</si>
  <si>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</si>
  <si>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</si>
  <si>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612</t>
  </si>
  <si>
    <t xml:space="preserve">Субсидии бюджетным учреждениям на иные цели </t>
  </si>
  <si>
    <t>Пособия и компенсация гражданам и иные социальные выплаты, кроме публичных нормативных обязательств</t>
  </si>
  <si>
    <t>014</t>
  </si>
  <si>
    <t>015</t>
  </si>
  <si>
    <t>016</t>
  </si>
  <si>
    <t>017</t>
  </si>
  <si>
    <t>018</t>
  </si>
  <si>
    <t>411</t>
  </si>
  <si>
    <t>Бюджетные инвестиции в объекты муниципальной собственности казенным учреждениям вне рамок государственного оборонного заказа</t>
  </si>
  <si>
    <t>243</t>
  </si>
  <si>
    <t>Закупка товаров, работ, услуг в целях капитального ремонта муниципального имущества</t>
  </si>
  <si>
    <t>622</t>
  </si>
  <si>
    <t xml:space="preserve">Субсидии автономным учреждениям на иные цели </t>
  </si>
  <si>
    <t xml:space="preserve">Оказание других видов социальной помощи </t>
  </si>
  <si>
    <t>123</t>
  </si>
  <si>
    <t>Иные выплаты, за исключением фонда оплаты труда муниципальных органов, лицам, привлекаемым согласно законодательству для выполнения отдельных полномочий</t>
  </si>
  <si>
    <t>резерв</t>
  </si>
  <si>
    <t>Субсидии юридическим лицам (кроме государственных учреждений) и физическим лицам - производителям товаров, работ, услуг на развитие малого и среднего предпринимательства в муниципальном образовании "Город Горно-Алтайск"</t>
  </si>
  <si>
    <t>019</t>
  </si>
  <si>
    <t>Контрольно-счетная палата города Горно-Алтайска</t>
  </si>
  <si>
    <t>110</t>
  </si>
  <si>
    <t>111</t>
  </si>
  <si>
    <t>Расходы на выплаты персоналу казенных учреждений</t>
  </si>
  <si>
    <t>4870000</t>
  </si>
  <si>
    <t>Реализация государственных функций в области физической культуры и спорта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</si>
  <si>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</si>
  <si>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</si>
  <si>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</t>
  </si>
  <si>
    <t>1112502</t>
  </si>
  <si>
    <t>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</si>
  <si>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 xml:space="preserve">Обеспечение полномочий в области архивного дела  в рамках подпрограммы "Библиотечное и архивное дело" государственной программы "Развитие культуры" 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</si>
  <si>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</si>
  <si>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0515135</t>
  </si>
  <si>
    <t>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</si>
  <si>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1211501</t>
  </si>
  <si>
    <t>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</si>
  <si>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0727501</t>
  </si>
  <si>
    <t xml:space="preserve">Выплата ежемесячной надбавки к заработной плате педагогическим работникам, отнесенным к категории молодых специалистов в рамках подпрограммы "Развитие общего образования" государственной программы Республики Алтай "Развитие образования" </t>
  </si>
  <si>
    <t>Обеспечение питанием учащихся из малообеспеченных семей в рамках подпрограммы "Развитие общего образования" государственной программы Республики Алтай "Развитие образования" годы"</t>
  </si>
  <si>
    <t>0722501</t>
  </si>
  <si>
    <t>0526509</t>
  </si>
  <si>
    <t>Оздоровление детей школьного возраста до 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</si>
  <si>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0712501</t>
  </si>
  <si>
    <t>Выплата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в рамках подпрограммы "Развитие дошкольного образования" государственной программы Республики Алтай "Развитие образования"</t>
  </si>
  <si>
    <t>0721502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</si>
  <si>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 образования" государственной программы Республики Алтай "Развитие образования"</t>
  </si>
  <si>
    <t>Возмещение затрат для организаций коммунального комплекса, предоставляющих коммунальные услуги по тарифам, не обеспечивающим возмещение издержек,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</si>
  <si>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112</t>
  </si>
  <si>
    <t>0400000</t>
  </si>
  <si>
    <t>0400011</t>
  </si>
  <si>
    <t>040М011</t>
  </si>
  <si>
    <t>Расходы на выплаты персоналу муниципальных органов</t>
  </si>
  <si>
    <t>Фонд оплаты труда муниципальных органов и взносы по обязательному социальному строахованию</t>
  </si>
  <si>
    <t>Иные выплаты персоналу муниципальных органов, за исключением фонда оплаты труда</t>
  </si>
  <si>
    <t>Иные закупки товаров, работ и услуг для обеспечения муниципальных нужд нужд</t>
  </si>
  <si>
    <t>Прочая закупка товаров, работ и услуг для обеспечения муниципальных нужд</t>
  </si>
  <si>
    <t>040П011</t>
  </si>
  <si>
    <t>0410000</t>
  </si>
  <si>
    <t>0411000</t>
  </si>
  <si>
    <t>0411002</t>
  </si>
  <si>
    <t>0411001</t>
  </si>
  <si>
    <t>040С011</t>
  </si>
  <si>
    <t>Пособия, компенсации и иные социальные выплаты гражданам, кроме публичных нормативных обязательств</t>
  </si>
  <si>
    <t>Непрограммные направления деятельности Исполнительно-распорядительного органа местного самоуправления - администрации города Горно-Алтайска</t>
  </si>
  <si>
    <t xml:space="preserve">9900012 </t>
  </si>
  <si>
    <t xml:space="preserve">9901012 </t>
  </si>
  <si>
    <t>Непрограммные направления деятельности Исполнительно-распорядительного органа местного самоуправления-администрации города Горно-Алтайска</t>
  </si>
  <si>
    <t>9900012</t>
  </si>
  <si>
    <t>Материально-техническое обеспечение Администрации города Горно-Алтайска</t>
  </si>
  <si>
    <t>990М012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</si>
  <si>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</si>
  <si>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Повышение квалификации работников Администрации города Горно-Алтайска</t>
  </si>
  <si>
    <t>990П012</t>
  </si>
  <si>
    <t>99000Р1</t>
  </si>
  <si>
    <t>990Я012</t>
  </si>
  <si>
    <t>Освещение деятельности органов местного самоуправления в средствах массовой информации</t>
  </si>
  <si>
    <t>990Ж012</t>
  </si>
  <si>
    <t>1200000</t>
  </si>
  <si>
    <t>1210000</t>
  </si>
  <si>
    <t>1211000</t>
  </si>
  <si>
    <t>1211003</t>
  </si>
  <si>
    <t>Закупка товаров, работ, услуг в целях капитального ремонта государственного имущества</t>
  </si>
  <si>
    <t>12110А1</t>
  </si>
  <si>
    <t>Бюджетные инвестиции в объекты капитального строительства муниципальной собственности</t>
  </si>
  <si>
    <t>414</t>
  </si>
  <si>
    <t>0100000</t>
  </si>
  <si>
    <t>0110000</t>
  </si>
  <si>
    <t>0111000</t>
  </si>
  <si>
    <t>0111001</t>
  </si>
  <si>
    <t>Субсидии юридическим лицам (кроме некоммерческих организаций), индивидуальным предпринемателям, физическим лицам</t>
  </si>
  <si>
    <t>0111002</t>
  </si>
  <si>
    <t>0111003</t>
  </si>
  <si>
    <t>0111004</t>
  </si>
  <si>
    <t>0111005</t>
  </si>
  <si>
    <t>0112000</t>
  </si>
  <si>
    <t>1200012</t>
  </si>
  <si>
    <t>120М012</t>
  </si>
  <si>
    <t>Иные выплаты персоналу казенных учреждений, за исключением фонда оплаты труда</t>
  </si>
  <si>
    <t>0900000</t>
  </si>
  <si>
    <t>0910000</t>
  </si>
  <si>
    <t>0919601</t>
  </si>
  <si>
    <t>0921000</t>
  </si>
  <si>
    <t>0921001</t>
  </si>
  <si>
    <t>Субсидии юридическим лицам (кроме некоммерческих организаций), индивидуальным предпринимателям, физическим лицам</t>
  </si>
  <si>
    <t>0921002</t>
  </si>
  <si>
    <t>0921003</t>
  </si>
  <si>
    <t>12110Г1</t>
  </si>
  <si>
    <t>1211002</t>
  </si>
  <si>
    <t>12110В1</t>
  </si>
  <si>
    <t>12110Э1</t>
  </si>
  <si>
    <t>0600000</t>
  </si>
  <si>
    <t>0610000</t>
  </si>
  <si>
    <t>0612000</t>
  </si>
  <si>
    <t>0612001</t>
  </si>
  <si>
    <t>0612002</t>
  </si>
  <si>
    <t>0612003</t>
  </si>
  <si>
    <t>0612004</t>
  </si>
  <si>
    <t>0612005</t>
  </si>
  <si>
    <t>0612006</t>
  </si>
  <si>
    <t>061200П</t>
  </si>
  <si>
    <t>1000000</t>
  </si>
  <si>
    <t>1010000</t>
  </si>
  <si>
    <t>1011001</t>
  </si>
  <si>
    <t>1012000</t>
  </si>
  <si>
    <t>1012001</t>
  </si>
  <si>
    <t>1012002</t>
  </si>
  <si>
    <t>1012003</t>
  </si>
  <si>
    <t>1012004</t>
  </si>
  <si>
    <t>Доплаты к пенсиям муниципальных служащих</t>
  </si>
  <si>
    <t>990С012</t>
  </si>
  <si>
    <t>0913001</t>
  </si>
  <si>
    <t>0611000</t>
  </si>
  <si>
    <t>990Т012</t>
  </si>
  <si>
    <t>1100000</t>
  </si>
  <si>
    <t>1110000</t>
  </si>
  <si>
    <t>1111000</t>
  </si>
  <si>
    <t>12110В3</t>
  </si>
  <si>
    <t>12110А3</t>
  </si>
  <si>
    <t>Непрограммные направления деятельности Контрольно-счетной палаты города Горно-Алтайска</t>
  </si>
  <si>
    <t>9900019</t>
  </si>
  <si>
    <t>990М019</t>
  </si>
  <si>
    <t>Материально-техническое обеспечение Контрольно-счетной палаты города Горно-Алтайска</t>
  </si>
  <si>
    <t>990П019</t>
  </si>
  <si>
    <t>Повышение квалификации работников Контрольно-счетной палаты города Горно-Алтайска</t>
  </si>
  <si>
    <t>Непрограммные направления деятельности Выборного представительного органа местного самоуправления - Горно-Алтайского городского Совета депутатов</t>
  </si>
  <si>
    <t>9900013</t>
  </si>
  <si>
    <t>9901013</t>
  </si>
  <si>
    <t>Материально-техническое обеспечение Выборного представительного органа местного самоуправления - Горно-Алтайского городского Совета депутатов</t>
  </si>
  <si>
    <t>990М013</t>
  </si>
  <si>
    <t>Повышение квалификации работников Выборного представительного органа местного самоуправления - Горно-Алтайского городского Совета депутатов</t>
  </si>
  <si>
    <t>990П013</t>
  </si>
  <si>
    <t>990В013</t>
  </si>
  <si>
    <t xml:space="preserve">Подготовка и проведение выборов и референдумов </t>
  </si>
  <si>
    <t>Подготовка и проведение выборов и референдумов высшего должностного лица муниципального образования</t>
  </si>
  <si>
    <t>991В013</t>
  </si>
  <si>
    <t>Подготовка и проведение выборов и референдумов  в представительные органы местного самоуправления</t>
  </si>
  <si>
    <t>992В013</t>
  </si>
  <si>
    <t>0300000</t>
  </si>
  <si>
    <t>0300018</t>
  </si>
  <si>
    <t>030М018</t>
  </si>
  <si>
    <t>Фонд оплаты труда муниципальных органов и взносы по обязательному социальному страхованию</t>
  </si>
  <si>
    <t xml:space="preserve">Иные закупки товаров, работ и услуг для обеспечения муниципальных нужд </t>
  </si>
  <si>
    <t>030П018</t>
  </si>
  <si>
    <t>0310000</t>
  </si>
  <si>
    <t>0312000</t>
  </si>
  <si>
    <t>0312002</t>
  </si>
  <si>
    <t>0312003</t>
  </si>
  <si>
    <t>0313001</t>
  </si>
  <si>
    <t>0311001</t>
  </si>
  <si>
    <t>0312001</t>
  </si>
  <si>
    <t>0919602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</si>
  <si>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</si>
  <si>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</si>
  <si>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0710000</t>
  </si>
  <si>
    <t>0711000</t>
  </si>
  <si>
    <t>0711001</t>
  </si>
  <si>
    <t>0711004</t>
  </si>
  <si>
    <t>0711005</t>
  </si>
  <si>
    <t>0711006</t>
  </si>
  <si>
    <t>0711007</t>
  </si>
  <si>
    <t>0711011</t>
  </si>
  <si>
    <t>0711013</t>
  </si>
  <si>
    <t>0711014</t>
  </si>
  <si>
    <t>0711015</t>
  </si>
  <si>
    <t>071100П</t>
  </si>
  <si>
    <t>Осуществление отдельных полномочий в области лесных отношений</t>
  </si>
  <si>
    <t>990Л017</t>
  </si>
  <si>
    <t>0800000</t>
  </si>
  <si>
    <t>0810000</t>
  </si>
  <si>
    <t>08120Д0</t>
  </si>
  <si>
    <t>08120Д1</t>
  </si>
  <si>
    <t>08120Д2</t>
  </si>
  <si>
    <t>08120Д3</t>
  </si>
  <si>
    <t>0811000</t>
  </si>
  <si>
    <t>0811001</t>
  </si>
  <si>
    <t>0811002</t>
  </si>
  <si>
    <t>0811003</t>
  </si>
  <si>
    <t>0811004</t>
  </si>
  <si>
    <t>0811005</t>
  </si>
  <si>
    <t>0800017</t>
  </si>
  <si>
    <t>080М017</t>
  </si>
  <si>
    <t>0200016</t>
  </si>
  <si>
    <t>020М016</t>
  </si>
  <si>
    <t>020П016</t>
  </si>
  <si>
    <t>020С016</t>
  </si>
  <si>
    <t>0210000</t>
  </si>
  <si>
    <t>0211000</t>
  </si>
  <si>
    <t>02110Р2</t>
  </si>
  <si>
    <t>0922000</t>
  </si>
  <si>
    <t>0922001</t>
  </si>
  <si>
    <t>0922002</t>
  </si>
  <si>
    <t>0922003</t>
  </si>
  <si>
    <t>Предоставление субсидий теплоснабжающим организациям, организациям осуществляющим горячее водоснабжение, холодное водоснабжение и (или) водоотведение при оказании коммунальныз услуг населению города Горно-Алтайска по льготным тарифам</t>
  </si>
  <si>
    <t>730</t>
  </si>
  <si>
    <t>0712000</t>
  </si>
  <si>
    <t>0712005</t>
  </si>
  <si>
    <t>0712006</t>
  </si>
  <si>
    <t>0712007</t>
  </si>
  <si>
    <t>0712011</t>
  </si>
  <si>
    <t>0712014</t>
  </si>
  <si>
    <t>071200П</t>
  </si>
  <si>
    <t>0713000</t>
  </si>
  <si>
    <t>0713001</t>
  </si>
  <si>
    <t>0713003</t>
  </si>
  <si>
    <t>0713004</t>
  </si>
  <si>
    <t>0713005</t>
  </si>
  <si>
    <t>0713006</t>
  </si>
  <si>
    <t>0713007</t>
  </si>
  <si>
    <t>0713008</t>
  </si>
  <si>
    <t>0713009</t>
  </si>
  <si>
    <t>0713014</t>
  </si>
  <si>
    <t>071300П</t>
  </si>
  <si>
    <t>0712013</t>
  </si>
  <si>
    <t>0713300</t>
  </si>
  <si>
    <t>0713301</t>
  </si>
  <si>
    <t>0713304</t>
  </si>
  <si>
    <t>0713305</t>
  </si>
  <si>
    <t>0713306</t>
  </si>
  <si>
    <t>0713307</t>
  </si>
  <si>
    <t>0713308</t>
  </si>
  <si>
    <t>0713314</t>
  </si>
  <si>
    <t>071330П</t>
  </si>
  <si>
    <t>0700200</t>
  </si>
  <si>
    <t>0700201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</si>
  <si>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</si>
  <si>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0700204</t>
  </si>
  <si>
    <t>0700207</t>
  </si>
  <si>
    <t>0700214</t>
  </si>
  <si>
    <t>070020П</t>
  </si>
  <si>
    <t>0700015</t>
  </si>
  <si>
    <t>070М015</t>
  </si>
  <si>
    <t>070У015</t>
  </si>
  <si>
    <t>070Ц000</t>
  </si>
  <si>
    <t>070Ц001</t>
  </si>
  <si>
    <t>070Ц004</t>
  </si>
  <si>
    <t>070Ц005</t>
  </si>
  <si>
    <t>070Ц007</t>
  </si>
  <si>
    <t>070Ц014</t>
  </si>
  <si>
    <t>070Ц00П</t>
  </si>
  <si>
    <t>070С015</t>
  </si>
  <si>
    <t>050М014</t>
  </si>
  <si>
    <t>050Ц000</t>
  </si>
  <si>
    <t>050Ц001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</si>
  <si>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</si>
  <si>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050Ц002</t>
  </si>
  <si>
    <t>050Ц003</t>
  </si>
  <si>
    <t>050Ц004</t>
  </si>
  <si>
    <t>050Ц005</t>
  </si>
  <si>
    <t>050Ц009</t>
  </si>
  <si>
    <t>0500000</t>
  </si>
  <si>
    <t>0510000</t>
  </si>
  <si>
    <t>0511000</t>
  </si>
  <si>
    <t>0511001</t>
  </si>
  <si>
    <t>0511002</t>
  </si>
  <si>
    <t>0511003</t>
  </si>
  <si>
    <t>0511004</t>
  </si>
  <si>
    <t>0511005</t>
  </si>
  <si>
    <t>0511006</t>
  </si>
  <si>
    <t>0511009</t>
  </si>
  <si>
    <t>0512000</t>
  </si>
  <si>
    <t>0512001</t>
  </si>
  <si>
    <t>0512002</t>
  </si>
  <si>
    <t>0512003</t>
  </si>
  <si>
    <t>0512004</t>
  </si>
  <si>
    <t>0512005</t>
  </si>
  <si>
    <t>0512009</t>
  </si>
  <si>
    <t>0513000</t>
  </si>
  <si>
    <t>0513008</t>
  </si>
  <si>
    <t>0513007</t>
  </si>
  <si>
    <t>0500014</t>
  </si>
  <si>
    <t>0520000</t>
  </si>
  <si>
    <t>0524000</t>
  </si>
  <si>
    <t>0524001</t>
  </si>
  <si>
    <t>0524002</t>
  </si>
  <si>
    <t>0524003</t>
  </si>
  <si>
    <t>0524004</t>
  </si>
  <si>
    <t>0524005</t>
  </si>
  <si>
    <t>0524009</t>
  </si>
  <si>
    <t>021Г503</t>
  </si>
  <si>
    <t>Ведомственная структура расходов городского бюджета на 2015 год</t>
  </si>
  <si>
    <t>Распределение расходов городского бюджета на 2015 год по разделам и подразделам функциональной классификации расходов</t>
  </si>
  <si>
    <t>0712004</t>
  </si>
  <si>
    <t xml:space="preserve">Субвенции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годов",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 (через Министерство труда и социального развития Республики Алтай) </t>
  </si>
  <si>
    <t>0515134</t>
  </si>
  <si>
    <t>0721508</t>
  </si>
  <si>
    <t>0721506</t>
  </si>
  <si>
    <t>0721507</t>
  </si>
  <si>
    <t xml:space="preserve">Субсидии на комплектование книжных фондов библиотек муниципальных образований и государственных библиотек городов Москвы и Санкт- Петербурга в рамках подпрограммы "Библиотечное и архивное дело" государственной программы Республики Алтай "Развитие культуры" (через Министерство культуры Республики Алтай) </t>
  </si>
  <si>
    <t>0815144</t>
  </si>
  <si>
    <t xml:space="preserve">Субвенции, предоставляемые местным бюджетам муниципальных образований в Республике Алтай для осуществления уведомительной регистрации территориальных соглашений и коллективных договоров </t>
  </si>
  <si>
    <t>0564510</t>
  </si>
  <si>
    <t>Премии и гранты</t>
  </si>
  <si>
    <t>350</t>
  </si>
  <si>
    <t>021Г501</t>
  </si>
  <si>
    <t>1112506</t>
  </si>
  <si>
    <t>9905224</t>
  </si>
  <si>
    <t>990Ч012</t>
  </si>
  <si>
    <t>113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</si>
  <si>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</si>
  <si>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</si>
  <si>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Иные выплаты персоналу, за исключением фонда оплаты труда муниципальных органов, лицам, привлекаемым согласно законодательству для выполнения отдельных полномочий</t>
  </si>
  <si>
    <t>Водное хозяйство</t>
  </si>
  <si>
    <t>06315П2</t>
  </si>
  <si>
    <t>12110Д1</t>
  </si>
  <si>
    <t>0215406</t>
  </si>
  <si>
    <t>0219502</t>
  </si>
  <si>
    <t>0219602</t>
  </si>
  <si>
    <t>021Б511</t>
  </si>
  <si>
    <t>021Б512</t>
  </si>
  <si>
    <t>Субсидии на осуществление энергосберегающих мероприятий на системах теплоснабжения, системах водоснабжения и водоотведения и модернизации оборудования на объектах, учавствующих в предоставлении коммунальных услуг, в рамках подпрограммы "Развитие жилищно-коммунального хозяйства Республики Алтай"</t>
  </si>
  <si>
    <t>021Б5П0</t>
  </si>
  <si>
    <t>Субсидии на строительство объектов по газификации в рамках подпрограммы "Развитие жилищно-коммунального комплекса" государственной программы Республики Алтай "Развитие жилищно-коммунального комплекса"</t>
  </si>
  <si>
    <t>02125П1</t>
  </si>
  <si>
    <t>Субсидии на софинансирование капитальных вложений в объекты муниципальной собственности в части обеспечения земельных участков инженерной инфраструктурой, бесплатно предоставленных в собственность отдельным категориям граждан в рамках подпрограммы Развити</t>
  </si>
  <si>
    <t>021Ж5П0</t>
  </si>
  <si>
    <t>Субсидии на модернизацию системы дошкольного образования в части капитального ремонта зданий и материально-технического обеспечения дошкольных образовательных учреждений в рамках подпрограммы Развитие дошкольного образования государственной программы Республики Алтай Развитие образования</t>
  </si>
  <si>
    <t>0711501</t>
  </si>
  <si>
    <t>0741598</t>
  </si>
  <si>
    <t>Субсидии на софинансирование мероприятий направленных на оплату труда педагогических работников образовательных организаций дополнительного образования детей в Республике Алтай в рамках подпрограммы "Развитие общего образования" государственной программы Республики Алтай "Развитие образования"</t>
  </si>
  <si>
    <t>990И012</t>
  </si>
  <si>
    <t>313</t>
  </si>
  <si>
    <t>Расходы 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</si>
  <si>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Прочие расходы Администрации, не относящиеся к расходам на Материально-техническое обеспечение Администрации города Горно-Алтайска</t>
  </si>
  <si>
    <t>Финансовое обеспечение реализации мероприятий по проведению капитального ремонта жилищного фонда, поврежденного в результате паводков, произошедших на территории Российской Федерации, в рамках подпрограммы "Развитие жилищно-коммунального комплекса" государственной программы РА "Развитие жилищно-коммунального комплекса"</t>
  </si>
  <si>
    <t>Обеспечение мероприятий по переселению граждан из аварийного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</si>
  <si>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на обеспечение мероприятий по переселению граждан из аварийного жилищного фонда в Республике Алтай в рамках подпрограммы Развитие жилищно-коммунального комплекса государственной программы Республики Алтай Развитие жилищно-коммунального и транспортного комплекса</t>
  </si>
  <si>
    <t>Субсидии на проведение мероприятий по газификации в рамках подпрограммы Развитие жилищно-коммунального комплекса государственной программы Республики Алтай Развитие жилищно-коммунального и транспортного комплекса</t>
  </si>
  <si>
    <t>990Я013</t>
  </si>
  <si>
    <t>Прочие расходы Выборного представительного органа местного самоуправления - Горно-Алтайского городского Совета депутатов не относящиеся к расходам на Материально-техническое обеспечение Выборного представительного органа местного самоуправления - Горно-Алтайского городского Совета</t>
  </si>
  <si>
    <t>0821510</t>
  </si>
  <si>
    <t>Субсидии на поддержку и развитие сферы культуры, в рамках подпрограммы "Культурно-досуговая деятельность" государственной программы Республики Алтай "Развитие культуры"</t>
  </si>
  <si>
    <t>0821599</t>
  </si>
  <si>
    <t xml:space="preserve">Субсидии на повышения оплаты труда работников муниципальных учреждений культуры в Республике Алтай в рамках подпрограммы "Культурно-досуговая деятельность" государственной программы </t>
  </si>
  <si>
    <t>0712001</t>
  </si>
  <si>
    <t>0713013</t>
  </si>
  <si>
    <t>0721503</t>
  </si>
  <si>
    <t>Субсидии на софинансирование расходов местных бюджетов в части капитального ремонта зданий и материально-технического обеспечения образовательных организаций, в рамках подпрограммы Развитие общего образования государственной программы Республики Алтай Развитие образования</t>
  </si>
  <si>
    <t>0831580</t>
  </si>
  <si>
    <t>0225403</t>
  </si>
  <si>
    <t>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 и мостов в целях ликвидации последствий крупномасштабного наводнения, произошедшего в 2013 году на территориях Республики Саха (Якутия), Приморского и Хабаровского краев, Амурской и Магаданской областей, Еврейской автономной области, а также последствий паводка, произошедшего в 2014 году на территориях Республики Алтай, Республики Тыва, Республики Хакасия и Алтайского края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</si>
  <si>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012А531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</si>
  <si>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 (через Комитет ветеринарии с Госветинспенцией Республики Алтай)</t>
  </si>
  <si>
    <t>0831590</t>
  </si>
  <si>
    <t>0227501</t>
  </si>
  <si>
    <t>Субсидии в рамках функционирования системы Безопасный город и аппаратно-программного комплекса Безопасность в рамках подпрограммы Развитие транспортного комплекса государственной программы Республики Алтай Развитие жилищно-коммунального и транспортного комплекса</t>
  </si>
  <si>
    <t>07115П0</t>
  </si>
  <si>
    <t>0715059</t>
  </si>
  <si>
    <t>Субсидии на софинансирование капитальных вложений в объекты муниципальной собственности в рамках модернизации системы дошкольного образования в рамках подпрограммы Развитие дошкольного образования государственной программы Республики Алтай Развитие образования</t>
  </si>
  <si>
    <t>Субсидии на реализацию мероприятий по модернизации региональной системы дошкольного образования.</t>
  </si>
  <si>
    <t>600</t>
  </si>
  <si>
    <t>Пособия, компенсации, меры социальной поддержки по публичным нормативным обязательствам</t>
  </si>
  <si>
    <t>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</si>
  <si>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Мероприятия ФЦП "Развитие водохозяйственного комплекса Российской Федерации в 2012-2020 годах" в рамках подпрограммы "Развитие водохозяйственного комплекса" государственной программы Республики Алтай "Обеспечение экологической безопасности и улучшение состояния окружающей среды"</t>
  </si>
  <si>
    <t>0635016</t>
  </si>
  <si>
    <t>0555027</t>
  </si>
  <si>
    <t>Транспорт</t>
  </si>
  <si>
    <t>Мероприятия государственной программы Российской Федерации "Доступная среда" на 2011-2015 годы в рамках подпрограммы "Доступная среда" государственной программы Республики Алтай "Обеспечение социальной защищенности и занятости населения"</t>
  </si>
  <si>
    <t>12110Д2</t>
  </si>
  <si>
    <t>12110Д3</t>
  </si>
  <si>
    <t>Государственная поддержка малого и среднего предпринимательства, включая крестьянские (фермерские) хозяйства, в рамках подпрограммы "Развитие малого и среднего предпринимательства" государственной программы Республики Алтай "Развитие конкурентных рынков"</t>
  </si>
  <si>
    <t>0415064</t>
  </si>
  <si>
    <t>0215173</t>
  </si>
  <si>
    <t xml:space="preserve">Закупка автобусов и техники для жилищно-коммунального хозяйства, работающих на газомоторном топливе, 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
</t>
  </si>
  <si>
    <t>Модернизация региональных систем дошкольного образования в рамках подпрограммы "Развитие дошкольного образования" государственной программы Республики Алтай "Развитие образования"</t>
  </si>
  <si>
    <t>312</t>
  </si>
  <si>
    <t xml:space="preserve">Иные пенсии, социальные доплаты к пенсиям
</t>
  </si>
  <si>
    <t>Субсидии на обеспечение жильем молодых семей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</si>
  <si>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0211570</t>
  </si>
  <si>
    <t>0215020</t>
  </si>
  <si>
    <t>Мероприятия подпрограммы "Обеспечение жильем молодых семей" федеральной целевой программы "Жилище" на 2011 - 2015 годы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</si>
  <si>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Субсидии на модернизацию системы дошкольного образования в части капитального ремонта зданий и материально-технического обеспечения дошкольных образовательных организаций в рамках подпрограммы "Развитие дошкольного образования" государственной программы Республики Алтай "Развитие образования"</t>
  </si>
  <si>
    <t>0227502</t>
  </si>
  <si>
    <t>Субсидии на выплату вознаграждения за добровольную сдачу незаконно хранящегося оружия, боеприпасов, взрывчатых веществ и взрывчатых устройств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</si>
  <si>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Приложение №  3 к решению</t>
  </si>
  <si>
    <t>Муниципальное Учреждение "Финансовое Управление администрации муниципального образования города Горно-Алтайска"</t>
  </si>
  <si>
    <t>0814502</t>
  </si>
  <si>
    <t>0813001</t>
  </si>
  <si>
    <t>Предоставление субсидий на приобретение и установку оборудования в пассажирском автотранспорте в целях обеспечения доступной среды для инвалидов и других маломобильных граждан в рамках подпрограммы "Развитие и содержание объектов благоустройства, дорожной сети и пассажирского обслуживания в муниципальном образовании "Город Горно-Алтайск" муниципальной программы "Развитие дорожного хозяйства и благоустройства в муниципальном образовании "Город Горно-Алтайск"</t>
  </si>
  <si>
    <t>0313002</t>
  </si>
  <si>
    <t>Муниципальная программа муниципального образования "Город Горно-Алтайск" "Устойчивое территориальное развитие в муниципальном образовании "Город Горно-Алтайск" на 2014 - 2019 годы"</t>
  </si>
  <si>
    <t>Аналитическая целевая программа "Повышение эффективности управления в Муниципальном учреждении "Управление архитектуры и градостроительства города Горно-Алтайска на 2014 - 2019 годы"</t>
  </si>
  <si>
    <t>Материально-техническое обеспечение Муниципального учреждения "Управление архитектуры и градостроительства администрации города Горно-Алтайска"  в рамках муниципальной программы муниципального образования "Город Горно-Алтайск" "Устойчивое территориальное развитие в муниципальном образовании "Город Горно-Алтайск" на 2014 - 2019 годы"</t>
  </si>
  <si>
    <t>Расходы на повышение квалификации работников в Муниципальном учреждении "Управление архитектуры и градостроительства администрации города Горно-Алтайска"  в рамках муниципальной программы муниципального образования "Город Горно-Алтайск" "Устойчивое территориальное развитие в муниципальном образовании "Город Горно-Алтайск" на 2014 - 2019 годы"</t>
  </si>
  <si>
    <t>Подпрограмма "Повышение качества градостроительной политики в муниципальном образовании "Город Горно-Алтайск" на 2014 - 2019 годы"</t>
  </si>
  <si>
    <t>Ведомственная целевая программа Ведомственная целевая программа "Эффективное территориальное планирование муниципального образования "Город Горно-Алтайск" на 2014 - 2016 годы"</t>
  </si>
  <si>
    <t>Расходы на создание малых архитектурных форм в рамках подпрограммы "Повышение качества градостроительной политики в муниципальном образовании "Город Горно-Алтайск" на 2014 - 2019 годы" муниципальной программы муниципального образования "Город Горно-Алтайск" "Устойчивое территориальное развитие в муниципальном образовании "Город Горно-Алтайск" на 2014 - 2019 годы"</t>
  </si>
  <si>
    <t>Подпрограмма "Повышение качества градостроительной политики в муниципальном образовании "Город Горно-Алтайск" на 2014-2019 годы"</t>
  </si>
  <si>
    <t>Ведомственная целевая программа "Эффективное территориальное планирование муниципального образования "Город Горно-Алтайск" на 2014 - 2016 годы"</t>
  </si>
  <si>
    <t>Расходы на территориальное развитие в рамках подпрограммы  "Повышение качества градостроительной политики в муниципальном образовании "Город Горно-Алтайск" на 2014 - 2019 годы" муниципальной программы муниципального образования "Город Горно-Алтайск" "Устойчивое территориальное развитие в муниципальном образовании "Город Горно-Алтайск" на 2014 - 2019 годы"</t>
  </si>
  <si>
    <t>Расходы на компенсационные выплаты неработающим пенсионерам в Муниципальном учреждении "Управление архитектуры и градостроительства администрации города Горно-Алтайска"  в рамках муниципальной программы муниципального образования "Город Горно-Алтайск" "Устойчивое территориальное развитие в муниципальном образовании "Город Горно-Алтайск" на 2014 - 2019 годы"</t>
  </si>
  <si>
    <t>Резервный фонд муниципального образования "Город Горно-Алтайск"  по предупреждению и ликвидации чрезвычайных ситуаций и последствий стихийных бедствий</t>
  </si>
  <si>
    <t>Муниципальная программа муниципального образования "Город Горно-Алтайск" "Экономическое развитие в муниципальном образовании "Город Горно-Алтайск" на 2014 - 2019 годы"</t>
  </si>
  <si>
    <t>Подпрограмма "Развитие предпринимательства в муниципальном образовании "Город Горно-Алтайск" на 2014 - 2019 годы"</t>
  </si>
  <si>
    <t>Ведомственная целевая программа "Перспективная территориальная организация и развитие внутреннего и въездного туризма в муниципальном образовании "Город Горно-Алтайск" на 2014 - 2016 годы"</t>
  </si>
  <si>
    <t>Муниципальная программа муниципального образования "Город Горно-Алтайск" "Комплексное развитие инфраструктуры объектов капитального строительства и обеспечение населения объектами социальной инфраструктуры в муниципальном образовании "Город Горно-Алтайск" на 2014 - 2019 годы"</t>
  </si>
  <si>
    <t>Подпрограмма "Обеспечение населения объектами образования, спорта и культуры и объектами инженерной инфраструктуры в муниципальном образовании "Город Горно-Алтайск" на 2014 - 2019 годы"</t>
  </si>
  <si>
    <t>Ведомственная целевая программа "Строительство объектов образования, спорта и культуры и объектов инженерной инфраструктуры в муниципальном образовании "Город Горно-Алтайск" на 2014 - 2016 годы"</t>
  </si>
  <si>
    <t>Капитальный ремонт прочих объектов муниципальной собственности в рамках подпрограммы  "Обеспечение населения объектами образования, спорта и культуры и объектами инженерной инфраструктуры в муниципальном образовании "Город Горно-Алтайск" на 2014 - 2019 годы" муниципальной программы муниципального образования "Город Горно-Алтайск" "Комплексное развитие инфраструктуры объектов капитального строительства и обеспечение населения объектами социальной инфраструктуры в муниципальном образовании "Город Горно-Алтайск" на 2014 - 2019 годы"</t>
  </si>
  <si>
    <t>Непрограммные направления деятельности Муниципального казенного учреждения города Горно-Алтайска "По делам ГОЧС и единая дежурно-диспетчерская служба МО "Город Горно-Алтайск"</t>
  </si>
  <si>
    <t>Субсидии на софинансирование капитальных вложений в объекты муниципальной собственности  в рамках подпрограммы "Развитие водохозяйственного комплекса" государственной программы Республики Алтай "Обеспечение экологической безопасности и улучшение состояния</t>
  </si>
  <si>
    <t>Строительство и реконструкция прочих объектов муниципальной собственности в рамках подпрограммы "Обеспечение населения объектами образования, спорта и культуры и объектами инженерной инфраструктуры в муниципальном образовании "Город Горно-Алтайск" на 2014 - 2019 годы" муниципальной программы муниципального образования "Город Горно-Алтайск" "Комплексное развитие инфраструктуры объектов капитального строительства и обеспечение населения объектами социальной инфраструктуры в муниципальном образовании "Город Горно-Алтайск" на 2014 - 2019 годы"</t>
  </si>
  <si>
    <t>Проектно-изыскательские работы по объектам строительства и реконструкции объектов муниципальной собственности в рамках подпрограммы "Обеспечение граждан объектами социальной и коммунальной инфраструктуры в муниципальном образовании "Город Горно-Алтайск" муниципальной программы "Комплексное развитие инфраструктуры объектов капитального строительства и обеспечение населения объектами социальной инфраструктуры в муниципальном образовании "Город Горно-Алтайск"</t>
  </si>
  <si>
    <t>Капитальный ремонт прочих объектов муниципальной собственности в рамках подпрограммы "Обеспечение граждан объектами социальной и коммунальной инфраструктуры в муниципальном образовании "Город Горно-Алтайск" муниципальной программы "Комплексное развитие инфраструктуры объектов капитального строительства и обеспечение населения объектами социальной инфраструктуры в муниципальном образовании "Город Горно-Алтайск"</t>
  </si>
  <si>
    <t>Строительство и реконструкция автомобильных дорог в рамках подпрограммы "Обеспечение граждан объектами социальной и коммунальной инфраструктуры в муниципальном образовании "Город Горно-Алтайск" муниципальной программы муниципального образования "Город Горно-Алтайск" "Комплексное развитие инфраструктуры объектов капитального строительства и обеспечение населения объектами социальной инфраструктуры в муниципальном образовании "Город Горно-Алтайск" на 2014 - 2019 годы"</t>
  </si>
  <si>
    <t>Расходы на проектно-изыскательские работы объектов строительства и капитального ремонта автомобильных дорог в рамках подпрограммы  "Обеспечение населения объектами образования, спорта и культуры и объектами инженерной инфраструктуры в муниципальном образовании "Город Горно-Алтайск" на 2014 - 2019 годы" муниципальной программы муниципального образования "Город Горно-Алтайск" "Комплексное развитие инфраструктуры объектов капитального строительства и обеспечение населения объектами социальной инфраструктуры в муниципальном образовании "Город Горно-Алтайск" на 2014 - 2019 годы"</t>
  </si>
  <si>
    <t>Капитальный ремонт и ремонт автомобильных дорог в рамках подпрограммы подпрограммы  "Обеспечение населения объектами образования, спорта и культуры и объектами инженерной инфраструктуры в муниципальном образовании "Город Горно-Алтайск" на 2014 - 2019 годы" муниципальной программы муниципального образования "Город Горно-Алтайск" "Комплексное развитие инфраструктуры объектов капитального строительства и обеспечение населения объектами социальной инфраструктуры в муниципальном образовании "Город Горно-Алтайск" на 2014 - 2019 годы"</t>
  </si>
  <si>
    <t>Ведомственная целевая программа "Развитие малого и среднего предпринимательства в муниципальном образовании "Город Горно-Алтайск" на 2014 - 2016 годы"</t>
  </si>
  <si>
    <t>Расходы на грантовую поддержку начинающих предпринимателей в рамках подпрограммы "Развитие предпринимательства в муниципальном образовании "Город Горно-Алтайск" на 2014 - 2019 годы" муниципальной программы муниципального образования "Город Горно-Алтайск" "Экономическое развитие в муниципальном образовании "Город Горно-Алтайск" на 2014 - 2019 годы"</t>
  </si>
  <si>
    <t>Расходы на возмещение части затрат субъектов малого и среднего предпринимательства на уплату процентов по кредитам, привлеченным в российских кредитных организациях в рамках подпрограммы "Развитие предпринимательства в муниципальном образовании "Город Горно-Алтайск" на 2014 - 2019 годы" муниципальной программы муниципального образования "Город Горно-Алтайск" "Экономическое развитие в муниципальном образовании "Город Горно-Алтайск" на 2014 - 2019 годы"</t>
  </si>
  <si>
    <t>Расходы на возмещение части затрат, связанных с приобретением оборудования в целях создания и (или) развития и (или) модернизации производства товаров (работ, услуг) в рамках подпрограммы "Развитие предпринимательства в муниципальном образовании "Город Горно-Алтайск" на 2014 - 2019 годы" муниципальной программы муниципального образования "Город Горно-Алтайск" "Экономическое развитие в муниципальном образовании "Город Горно-Алтайск" на 2014 - 2019 годы"</t>
  </si>
  <si>
    <t>Расходы на проведение мероприятий в рамках поддержки  и развития малого и среднего предпринимательства в рамках подпрограммы "Развитие предпринимательства в муниципальном образовании "Город Горно-Алтайск" на 2014 - 2019 годы" муниципальной программы муниципального образования "Город Горно-Алтайск" "Экономическое развитие в муниципальном образовании "Город Горно-Алтайск" на 2014 - 2019 годы"</t>
  </si>
  <si>
    <t>Расходы на возмещение части затрат на приобретение оборудования по договорам лизинга в рамках подпрограммы "Развитие предпринимательства в муниципальном образовании "Город Горно-Алтайск" на 2014 - 2019 годы" муниципальной программы муниципального образования "Город Горно-Алтайск" "Экономическое развитие в муниципальном образовании "Город Горно-Алтайск" на 2014 - 2019 годы"</t>
  </si>
  <si>
    <t>Аналитическая ведомственная целевая программа:"Повышение эффективности муниципального управления в Муниципальном учреждении "Управление капитального строительства города Горно-Алтайска" на 2014 - 2016 годы" в рамках муниципальной программы муниципального образования "Город Горно-Алтайск" "Комплексное развитие инфраструктуры объектов капитального строительства и обеспечение населения объектами социальной инфраструктуры в муниципальном образовании "Город Горно-Алтайск" на 2014 - 2019 годы"</t>
  </si>
  <si>
    <t>Материально-техническое обеспечение Муниципального учреждения "Управление капитального строительства города Горно-Алтайска" в рамках муниципальной программы муниципального образования "Город Горно-Алтайск" "Комплексное развитие инфраструктуры объектов капитального строительства и обеспечение населения объектами социальной инфраструктуры в муниципальном образовании "Город Горно-Алтайск" на 2014 - 2019 годы"</t>
  </si>
  <si>
    <t>Муниципальная программа муниципального образования "Город Горно-Алтайск" "Развитие жилищно-коммунального хозяйства в муниципальном образовании "Город Горно-Алтайск" на 2014 - 2019 годы"</t>
  </si>
  <si>
    <t>Подпрограмма "Улучшение жилищных условий граждан в муниципальном образовании "Город Горно-Алтайск" на 2014-2019 годы" муниципальной программы муниципального образования "Город Горно-Алтайск" "Развитие жилищно-коммунального хозяйства в муниципальном образовании "Город Горно-Алтайск" на 2014 - 2019 годы"</t>
  </si>
  <si>
    <t>Ведомственная целевая программа "Проведение капитального ремонта многоквартирных домов в муниципальном образовании "Город Горно-Алтайск" на 2014-2016 годы" в рамках подпрограммы "Улучшение жилищных условий граждан в муниципальном образовании "Город Горно-Алтайск" на 2014-2019 годы" муниципальной программы муниципального образования "Город Горно-Алтайск" "Развитие жилищно-коммунального хозяйства в муниципальном образовании "Город Горно-Алтайск" на 2014 - 2019 годы"</t>
  </si>
  <si>
    <t>Ведомственная целевая программа "Переселение граждан из аварийного жилищного фонда в муниципальном образовании "Город Горно-Алтайск" на 2014-2016 годы" в рамках подпрограммы "Улучшение жилищных условий граждан в муниципальном образовании "Город Горно-Алтайск" на 2014-2019 годы" муниципальной программы муниципального образования "Город Горно-Алтайск" "Развитие жилищно-коммунального хозяйства в муниципальном образовании "Город Горно-Алтайск" на 2014 - 2019 годы"</t>
  </si>
  <si>
    <t>Подпрограмма "Развитие коммунального хозяйства в муниципальном образовании "Город Горно-Алтайск" на 2014-2016 годы" муниципальной программы муниципального образования "Город Горно-Алтайск" "Развитие жилищно-коммунального хозяйства в муниципальном образовании "Город Горно-Алтайск" на 2014 - 2019 годы"</t>
  </si>
  <si>
    <t>Ведомственная целевая программа "Энергосбережение и повышение энергетической эффективности в муниципальном образовании "Город Горно-Алтайск" на 2014-2016 годы" в рамках подпрограммы "Развитие коммунального хозяйства в муниципальном образовании "Город Горно-Алтайск" на 2014-2016 годы" муниципальной программы муниципального образования "Город Горно-Алтайск" "Развитие жилищно-коммунального хозяйства в муниципальном образовании "Город Горно-Алтайск" на 2014 - 2019 годы"</t>
  </si>
  <si>
    <t>Субсидии на строительство (приобретение) и (или) аренду котельных, работающих на природном газе в рамках подпрограммы "Развитие коммунального хозяйства в муниципальном образовании "Город Горно-Алтайск" на 2014-2016 годы" муниципальной программы муниципального образования "Город Горно-Алтайск" "Развитие жилищно-коммунального хозяйства в муниципальном образовании "Город Горно-Алтайск" на 2014 - 2019 годы"</t>
  </si>
  <si>
    <t>Субсидии на осуществление энергосберегающих технических мероприятий на системах теплоснабжения, системах водоснабжения, водоотведения и модернизации оборудования на объектах, участвующих в предоставлении коммунальных услуг в рамках подпрограммы "Развитие коммунального хозяйства в муниципальном образовании "Город Горно-Алтайск" на 2014-2016 годы" муниципальной программы муниципального образования "Город Горно-Алтайск" "Развитие жилищно-коммунального хозяйства в муниципальном образовании "Город Горно-Алтайск" на 2014 - 2019 годы"</t>
  </si>
  <si>
    <t>Субсидии на разработку схем теплоснабжения и водоснабжения в рамках подпрограммы "Развитие коммунального хозяйства в муниципальном образовании "Город Горно-Алтайск" на 2014-2016 годы" муниципальной программы муниципального образования "Город Горно-Алтайск" "Развитие жилищно-коммунального хозяйства в муниципальном образовании "Город Горно-Алтайск" на 2014 - 2019 годы"</t>
  </si>
  <si>
    <t xml:space="preserve">Подпрограмма "Обеспечение населения объектами образования, спорта и культуры и объектами инженерной инфраструктуры в муниципальном образовании "Город Горно-Алтайск" на 2014-2019 годы" </t>
  </si>
  <si>
    <t xml:space="preserve">Ведомственная целевая программа "Строительство объектов образования, спорта и культуры и коммунальной инфраструктуры в муниципальном образовании "Город Горно-Алтайск" на 2014-2016 годы" </t>
  </si>
  <si>
    <t>Проектно-изыскательские работы по объектам строительства и реконструкции объектов муниципальной собственности в рамках подпрограммы "Обеспечение населения объектами образования, спорта и культуры и объектами инженерной инфраструктуры в муниципальном образовании "Город Горно-Алтайск" на 2014-2019 годы" муниципальной программы муниципального образования "Город Горно-Алтайск" "Комплексное развитие инфраструктуры объектов капитального строительства и обеспечение населения объектами социальной инфраструктуры в муниципальном образовании "Город Горно-Алтайск" на 2014 - 2019 годы"</t>
  </si>
  <si>
    <t>Строительство объектов газификации города Горно-Алтайска в рамках подпрограммы "Обеспечение населения объектами образования, спорта и культуры и объектами инженерной инфраструктуры в муниципальном образовании "Город Горно-Алтайск" на 2014-2019 годы" муниципальной программы муниципального образования "Город Горно-Алтайск" "Комплексное развитие инфраструктуры объектов капитального строительства и обеспечение населения объектами социальной инфраструктуры в муниципальном образовании "Город Горно-Алтайск" на 2014 - 2019 годы"</t>
  </si>
  <si>
    <t>Субсидии на софинансирование капитальных вложений в объекты муниципальной собственности в части развития систем водоснабжения и водоотведения в рамках подпрограммы "Развитие жилищно-коммунального комплекса" государственной программы Республики Алтай "Разв</t>
  </si>
  <si>
    <t>Капитальный ремонт прочих объектов муниципальной собственности в рамках подпрограммы "Обеспечение населения объектами образования, спорта и культуры и объектами инженерной инфраструктуры в муниципальном образовании "Город Горно-Алтайск" на 2014-2019 годы" муниципальной программы муниципального образования "Город Горно-Алтайск" "Комплексное развитие инфраструктуры объектов капитального строительства и обеспечение населения объектами социальной инфраструктуры в муниципальном образовании "Город Горно-Алтайск" на 2014 - 2019 годы"</t>
  </si>
  <si>
    <t>Строительство и реконструкция прочих объектов муниципальной собственности в рамках подпрограммы "Обеспечение населения объектами образования, спорта и культуры и объектами инженерной инфраструктуры в муниципальном образовании "Город Горно-Алтайск" на 2014-2019 годы" муниципальной программы муниципального образования "Город Горно-Алтайск" "Комплексное развитие инфраструктуры объектов капитального строительства и обеспечение населения объектами социальной инфраструктуры в муниципальном образовании "Город Горно-Алтайск" на 2014 - 2019 годы"</t>
  </si>
  <si>
    <t>Строительство и реконструкция сетей водоснабжения и водоотведения в рамках подпрограммы "Обеспечение населения объектами образования, спорта и культуры и объектами инженерной инфраструктуры в муниципальном образовании "Город Горно-Алтайск" на 2014-2019 годы" муниципальной программы муниципального образования "Город Горно-Алтайск" "Комплексное развитие инфраструктуры объектов капитального строительства и обеспечение населения объектами социальной инфраструктуры в муниципальном образовании "Город Горно-Алтайск" на 2014 - 2019 годы"</t>
  </si>
  <si>
    <t>Капитальный ремонт сетей объектов водоснабжения и водоотведения в рамках подпрограммы "Обеспечение населения объектами образования, спорта и культуры и объектами инженерной инфраструктуры в муниципальном образовании "Город Горно-Алтайск" на 2014-2019 годы" муниципальной программы муниципального образования "Город Горно-Алтайск" "Комплексное развитие инфраструктуры объектов капитального строительства и обеспечение населения объектами социальной инфраструктуры в муниципальном образовании "Город Горно-Алтайск" на 2014 - 2019 годы"</t>
  </si>
  <si>
    <t>Строительство и реконструкция объектов и сетей электроэнергетики в рамках подпрограммы "Обеспечение населения объектами образования, спорта и культуры и объектами инженерной инфраструктуры в муниципальном образовании "Город Горно-Алтайск" на 2014-2019 годы" муниципальной программы муниципального образования "Город Горно-Алтайск" "Комплексное развитие инфраструктуры объектов капитального строительства и обеспечение населения объектами социальной инфраструктуры в муниципальном образовании "Город Горно-Алтайск" на 2014 - 2019 годы"</t>
  </si>
  <si>
    <t>Проектно-изыскательские работы по объектам строительства и реконструкции объектов муниципальной собственности в рамках подпрограммы "Обеспечение населения объектами образования, спорта и культуры и объектами инженерной инфраструктуры в муниципальном образовании "Город Горно-Алтайск" на 2014-2019 годы"  муниципальной программы "Комплексное развитие инфраструктуры объектов капитального строительства и обеспечение населения объектами социальной инфраструктуры в муниципальном образовании "Город Горно-Алтайск" на 2014 - 2019 годы"</t>
  </si>
  <si>
    <t>Строительство и реконструкция прочих объектов муниципальной собственности в рамках подпрограммы "Обеспечение населения объектами образования, спорта и культуры и объектами инженерной инфраструктуры в муниципальном образовании "Город Горно-Алтайск" на 2014-2019 годы"  муниципальной программы "Комплексное развитие инфраструктуры объектов капитального строительства и обеспечение населения объектами социальной инфраструктуры в муниципальном образовании "Город Горно-Алтайск" на 2014 - 2019 годы"</t>
  </si>
  <si>
    <t>Капитальный ремонт зданий учреждений образования в рамках подпрограммы "Обеспечение населения объектами образования, спорта и культуры и объектами инженерной инфраструктуры в муниципальном образовании "Город Горно-Алтайск" на 2014-2019 годы"  муниципальной программы "Комплексное развитие инфраструктуры объектов капитального строительства и обеспечение населения объектами социальной инфраструктуры в муниципальном образовании "Город Горно-Алтайск" на 2014 - 2019 годы"</t>
  </si>
  <si>
    <t>Муниципальная программа муниципального образования "Город Горно-Алтайск" "Развитие физической культуры и спорта в муниципальном образовании "Город Горно-Алтайск" на 2014 - 2019 годы"</t>
  </si>
  <si>
    <t>Подпрограмма "Создание условий для физической активности населения муниципального образования "Город Горно-Алтайск" на 2014-2019 годы" муниципальной программы муниципального образования "Город Горно-Алтайск" "Развитие физической культуры и спорта в муниципальном образовании "Город Горно-Алтайск" на 2014 - 2019 годы"</t>
  </si>
  <si>
    <t>Ведомственная целевая программа "Развитие системы дополнительного образования детей в Муниципальном бюджетном образовательном учреждении дополнительного образования "Специализированная детско-юношеская спортивная школа по горным лыжам и сноуборду города Горно-Алтайска" на 2014 - 2016 годы" в рамках подпрограммы "Развитие системы общего и дополнительного образования в муниципальном образовании "Город Горно-Алтайск"на 2014-2019 годы" муниципальной программы муниципального образования "Город Горно-Алтайск" "Развитие физической культуры и спорта в муниципальном образовании "Город Горно-Алтайск" на 2014 - 2019 годы"</t>
  </si>
  <si>
    <t>Расходы на оплату труда и начисления на выплаты по оплате труда в Муниципальном бюджетном образовательном учреждении дополнительного образования "Специализированная детско-юношеская спортивная школа по горным лыжам и сноуборду города Горно-Алтайска" в рамках подпрограммы "Развитие системы общего и дополнительного образования в муниципальном образовании "Город Горно-Алтайск"на 2014-2019 годы" муниципальной программы муниципального образования "Город Горно-Алтайск" "Развитие физической культуры и спорта в муниципальном образовании "Город Горно-Алтайск" на 2014 - 2019 годы"</t>
  </si>
  <si>
    <t>Расходы на оплату коммунальных услуг в Муниципальном бюджетном образовательном учреждении дополнительного образования "Специализированная детско-юношеская спортивная школа по горным лыжам и сноуборду города Горно-Алтайска" в рамках подпрограммы "Развитие системы общего и дополнительного образования в муниципальном образовании "Город Горно-Алтайск"на 2014-2019 годы" муниципальной программы муниципального образования "Город Горно-Алтайск" "Развитие физической культуры и спорта в муниципальном образовании "Город Горно-Алтайск" на 2014 - 2019 годы"</t>
  </si>
  <si>
    <t>Расходы на проведение спортивно-массовых мероприятий в Муниципальном бюджетном образовательном учреждении дополнительного образования "Специализированная детско-юношеская спортивная школа по горным лыжам и сноуборду города Горно-Алтайска" в рамках подпрограммы "Развитие системы общего и дополнительного образования в муниципальном образовании "Город Горно-Алтайск"на 2014-2019 годы" муниципальной программы муниципального образования "Город Горно-Алтайск" "Развитие физической культуры и спорта в муниципальном образовании "Город Горно-Алтайск" на 2014 - 2019 годы"</t>
  </si>
  <si>
    <t>Расходы на прочее материально-техническое обеспечение в Муниципальном бюджетном образовательном учреждении дополнительного образования "Специализированная детско-юношеская спортивная школа по горным лыжам и сноуборду города Горно-Алтайска" в рамках подпрограммы "Развитие системы общего и дополнительного образования в муниципальном образовании "Город Горно-Алтайск"на 2014-2019 годы" муниципальной программы муниципального образования "Город Горно-Алтайск" "Развитие физической культуры и спорта в муниципальном образовании "Город Горно-Алтайск" на 2014 - 2019 годы"</t>
  </si>
  <si>
    <t>Расходы на осуществление мероприятий по пожарной безопасности в Муниципальном бюджетном образовательном учреждении дополнительного образования "Специализированная детско-юношеская спортивная школа по горным лыжам и сноуборду города Горно-Алтайска" в рамках подпрограммы "Развитие системы общего и дополнительного образования в муниципальном образовании "Город Горно-Алтайск"на 2014-2019 годы" муниципальной программы муниципального образования "Город Горно-Алтайск" "Развитие физической культуры и спорта в муниципальном образовании "Город Горно-Алтайск" на 2014 - 2019 годы"</t>
  </si>
  <si>
    <t>Расходы на проведение текущего и капитального ремонта в Муниципальном бюджетном образовательном учреждении дополнительного образования "Специализированная детско-юношеская спортивная школа по горным лыжам и сноуборду города Горно-Алтайска" в рамках подпрограммы "Развитие системы общего и дополнительного образования в муниципальном образовании "Город Горно-Алтайск"на 2014-2019 годы" муниципальной программы муниципального образования "Город Горно-Алтайск" "Развитие физической культуры и спорта в муниципальном образовании "Город Горно-Алтайск" на 2014 - 2019 годы"</t>
  </si>
  <si>
    <t>Расходы на повышение квалификации работников в Муниципальном бюджетном образовательном учреждении дополнительного образования "Специализированная детско-юношеская спортивная школа по горным лыжам и сноуборду города Горно-Алтайска" в рамках подпрограммы "Развитие системы общего и дополнительного образования в муниципальном образовании "Город Горно-Алтайск"на 2014-2019 годы" муниципальной программы муниципального образования "Город Горно-Алтайск" "Развитие физической культуры и спорта в муниципальном образовании "Город Горно-Алтайск" на 2014 - 2019 годы"</t>
  </si>
  <si>
    <t>Подпрограмма "Обеспечение граждан объектами социальной и коммунальной инфраструктуры в муниципальном образовании "Город Горно-Алтайск" на 2014-2019 годы"</t>
  </si>
  <si>
    <t>Ведомственная целевая программа "Обеспечение населения объектами коммунальной инфраструктуры, образования, спорта и культуры в муниципальном образовании "Город Горно-Алтайск" на 2014-2016 годы"</t>
  </si>
  <si>
    <t>Капитальный ремонт зданий учреждений образования в рамках подпрограммы "Обеспечение граждан объектами социальной и коммунальной инфраструктуры в муниципальном образовании "Город Горно-Алтайск" на 2014-2019 годы" муниципальной программы муниципального образования "Город Горно-Алтайск" "Комплексное развитие инфраструктуры объектов капитального строительства и обеспечение населения объектами социальной инфраструктуры в муниципальном образовании "Город Горно-Алтайск" на 2014 - 2019 годы"</t>
  </si>
  <si>
    <t>Муниципальная программа муниципального образования "Город Горно-Алтайск" "Молодежная политика в муниципальном образовании "Город Горно-Алтайск" на 2014 - 2019 годы"</t>
  </si>
  <si>
    <t>Подпрограмма "Организация работы с молодежью в муниципальном образовании "Город Горно-Алтайск" на 2014 - 2019 годы" муниципальной программы муниципального образования "Город Горно-Алтайск" "Молодежная политика в муниципальном образовании "Город Горно-Алтайск" на 2014 - 2019 годы"</t>
  </si>
  <si>
    <t>Ведомственная целевая программа "Создание условий для развития потенциала молодежи в муниципальном образовании "Город Горно-Алтайск" на 2014 - 2016 годы"в рамках подпрограммы "Организация работы с молодежью в муниципальном образовании "Город Горно-Алтайск" на 2014 - 2019 годы" муниципальной программы муниципального образования "Город Горно-Алтайск" "Молодежная политика в муниципальном образовании "Город Горно-Алтайск" на 2014 - 2019 годы"</t>
  </si>
  <si>
    <t>Ведомственная целевая программа "Организация работы с молодежью по месту жительства" на 2014-2016 годы" в рамках подпрограммы "Организация работы с молодежью в муниципальном образовании "Город Горно-Алтайск" на 2014 - 2019 годы" муниципальной программы муниципального образования "Город Горно-Алтайск" "Молодежная политика в муниципальном образовании "Город Горно-Алтайск" на 2014 - 2019 годы"</t>
  </si>
  <si>
    <t>Расходы на оплату труда и начисления на выплаты по оплате труда в Муниципальном бюджетном учреждении "Молодежный центр города Горно-Алтайска" в рамках подпрограммы "Организация работы с молодежью в муниципальном образовании "Город Горно-Алтайск" на 2014 - 2019 годы" муниципальной программы муниципального образования "Город Горно-Алтайск" "Молодежная политика в муниципальном образовании "Город Горно-Алтайск" на 2014 - 2019 годы"</t>
  </si>
  <si>
    <t>Расходы на оплату коммунальных услуг в Муниципальном бюджетном учреждении "Молодежный центр города Горно-Алтайска" в рамках подпрограммы "Организация работы с молодежью в муниципальном образовании "Город Горно-Алтайск" на 2014 - 2019 годы" муниципальной программы муниципального образования "Город Горно-Алтайск" "Молодежная политика в муниципальном образовании "Город Горно-Алтайск" на 2014 - 2019 годы"</t>
  </si>
  <si>
    <t>Расходы на проведение текущего и капитального ремонта в Муниципальном бюджетном учреждении "Молодежный центр города Горно-Алтайска" в рамках подпрограммы "Организация работы с молодежью в муниципальном образовании "Город Горно-Алтайск" на 2014 - 2019 годы" муниципальной программы муниципального образования "Город Горно-Алтайск" "Молодежная политика в муниципальном образовании "Город Горно-Алтайск" на 2014 - 2019 годы"</t>
  </si>
  <si>
    <t>Расходы на прочее материально-техническое обеспечение в Муниципальном бюджетном учреждении "Молодежный центр города Горно-Алтайска" в рамках подпрограммы "Организация работы с молодежью в муниципальном образовании "Город Горно-Алтайск" на 2014 - 2019 годы" муниципальной программы муниципального образования "Город Горно-Алтайск" "Молодежная политика в муниципальном образовании "Город Горно-Алтайск" на 2014 - 2019 годы"</t>
  </si>
  <si>
    <t>Ведомственная целевая программа "Обеспечение жильем отдельных категорий граждан в муниципальном образовании "Город Горно-Алтайск" на 2014 - 2016 годы"
подпрограммы "Улучшение жилищных условий граждан в муниципальном образовании "Город Горно-Алтайск" на 2014-2019 годы" муниципальной программы муниципального образования "Город Горно-Алтайск" "Развитие жилищно-коммунального хозяйства в муниципальном образовании "Город Горно-Алтайск" на 2014 - 2019 годы"</t>
  </si>
  <si>
    <t xml:space="preserve">Муниципальная программа муниципального образования "Город Горно-Алтайск" "Адресная социальная помощь и общественные мероприятия для населения в муниципальном образовании "Город Горно-Алтайск" на 2014 - 2019 годы" </t>
  </si>
  <si>
    <t xml:space="preserve">Подпрограмма "Обеспечение адресной социальной помощью и проведение общественных мероприятий для населения в муниципальном образовании "Город Горно-Алтайск" на 2014-2019 годы" муниципальной программы муниципального образования "Город Горно-Алтайск" "Адресная социальная помощь и общественные мероприятия для населения в муниципальном образовании "Город Горно-Алтайск" на 2014 - 2019 годы" </t>
  </si>
  <si>
    <t xml:space="preserve">Ведомственная целевая программа "Обеспечение адресной социальной помощью отдельных категорий граждан и проведение общественных мероприятий для населения в муниципальном образовании "Город Горно-Алтайск" на 2014-2016 годы" в рамках подпрограммы "Обеспечение адресной социальной помощью и проведение общественных мероприятий для населения в муниципальном образовании "Город Горно-Алтайск" на 2014-2019 годы" муниципальной программы муниципального образования "Город Горно-Алтайск" "Адресная социальная помощь и общественные мероприятия для населения в муниципальном образовании "Город Горно-Алтайск" на 2014 - 2019 годы" </t>
  </si>
  <si>
    <t>Проектно-изыскательские работы по объектам строительства и реконструкции объектов муниципальной собственности в рамках подпрограммы "Обеспечение граждан объектами социальной и коммунальной инфраструктуры в муниципальном образовании "Город Горно-Алтайск" на 2014-2019 годы" муниципальной программы муниципального образования "Город Горно-Алтайск" "Комплексное развитие инфраструктуры объектов капитального строительства и обеспечение населения объектами социальной инфраструктуры в муниципальном образовании "Город Горно-Алтайск" на 2014 - 2019 годы"</t>
  </si>
  <si>
    <t>Капитальный ремонт прочих объектов муниципальной собственности в рамках подпрограммы "Обеспечение граждан объектами социальной и коммунальной инфраструктуры в муниципальном образовании "Город Горно-Алтайск" на 2014-2019 годы" муниципальной программы муниципального образования "Город Горно-Алтайск" "Комплексное развитие инфраструктуры объектов капитального строительства и обеспечение населения объектами социальной инфраструктуры в муниципальном образовании "Город Горно-Алтайск" на 2014 - 2019 годы"</t>
  </si>
  <si>
    <t>Ведомственная целевая программа  "Развитие физической культуры и массового спорта в муниципальном образовании "Город Горно-Алтайск" на 2014-2016 годы" в рамках подпрограммы "Создание условий для физической активности населения муниципального образования "Город Горно-Алтайск" на 2014-2019 годы" муниципальной программы муниципального образования "Город Горно-Алтайск" "Развитие физической культуры и спорта в муниципальном образовании "Город Горно-Алтайск" на 2014 - 2019 годы"</t>
  </si>
  <si>
    <t>Обнародование (официального опубликование) правовых актов органов муниципальной власти муниципального образования "Город Горно-Алтайск"</t>
  </si>
  <si>
    <t>Муниципальная программа муниципального образования "Город Горно-Алтайск" "Развитие культуры в муниципальном образовании "Город Горно-Алтайск" на 2014 - 2019 годы"</t>
  </si>
  <si>
    <t>Подпрограмма "Развитие дополнительного образования в сфере культуры и искусства в муниципальном образовании "Город Горно-Алтайск"на 2014-2016 годы" муниципальной программы муниципального образования "Город Горно-Алтайск" "Развитие культуры в муниципальном образовании "Город Горно-Алтайск" на 2014 - 2019 годы"</t>
  </si>
  <si>
    <t>Ведомственная целевая программа "Предоставление услуг дополнительного образования в сфере культуры и искусств в муниципальном образовании "Город Горно-Алтайск" на 2014-2016 годы" в рамках подпрограммы "Развитие дополнительного образования в сфере культуры и искусства в муниципальном образовании "Город Горно-Алтайск"на 2014-2016 годы" муниципальной программы муниципального образования "Город Горно-Алтайск" "Развитие культуры в муниципальном образовании "Город Горно-Алтайск" на 2014 - 2019 годы"</t>
  </si>
  <si>
    <t>Расходы на оплату труда и начисления на выплаты по оплате труда в учреждениях дополнительного образования в сфере культуры и искусства в рамках подпрограммы "Развитие дополнительного образования в сфере культуры и искусства в муниципальном образовании "Город Горно-Алтайск"на 2014-2016 годы" муниципальной программы муниципального образования "Город Горно-Алтайск" "Развитие культуры в муниципальном образовании "Город Горно-Алтайск" на 2014 - 2019 годы"</t>
  </si>
  <si>
    <t>Расходы на оплату коммунальных услуг учреждений в учреждениях дополнительного образования в сфере культуры и искусства в рамках подпрограммы "Развитие дополнительного образования в сфере культуры и искусства в муниципальном образовании "Город Горно-Алтайск"на 2014-2016 годы" муниципальной программы муниципального образования "Город Горно-Алтайск" "Развитие культуры в муниципальном образовании "Город Горно-Алтайск" на 2014 - 2019 годы"</t>
  </si>
  <si>
    <t>Расходы на осуществление мероприятий по пожарной безопасности в учреждениях дополнительного образования в сфере культуры и искусства в рамках подпрограммы "Развитие дополнительного образования в сфере культуры и искусства в муниципальном образовании "Город Горно-Алтайск"на 2014-2016 годы" муниципальной программы муниципального образования "Город Горно-Алтайск" "Развитие культуры в муниципальном образовании "Город Горно-Алтайск" на 2014 - 2019 годы"</t>
  </si>
  <si>
    <t>Расходы, направленные на осуществление мероприятий по вопросам антитеррористической безопасности, а также предупреждения и пресечения проявлений экстремизма в учреждениях дополнительного образования в сфере культуры и искусства в рамках подпрограммы "Развитие дополнительного образования в сфере культуры и искусства в муниципальном образовании "Город Горно-Алтайск"на 2014-2016 годы" муниципальной программы муниципального образования "Город Горно-Алтайск" "Развитие культуры в муниципальном образовании "Город Горно-Алтайск" на 2014 - 2019 годы"</t>
  </si>
  <si>
    <t>Расходы на проведение текущего и капитального ремонта в учреждениях дополнительного образования в сфере культуры и искусства в рамках подпрограммы "Развитие дополнительного образования в сфере культуры и искусства в муниципальном образовании "Город Горно-Алтайск"" муниципальной программы "Развитие культуры в муниципальном образовании "Город Горно-Алтайск"</t>
  </si>
  <si>
    <t>Расходы на прочее материально-техническое обеспечение в учреждениях дополнительного образования в сфере культуры и искусства в рамках подпрограммы "Развитие дополнительного образования в сфере культуры и искусства в муниципальном образовании "Город Горно-Алтайск"на 2014-2016 годы" муниципальной программы муниципального образования "Город Горно-Алтайск" "Развитие культуры в муниципальном образовании "Город Горно-Алтайск" на 2014 - 2019 годы"</t>
  </si>
  <si>
    <t>Подпрограмма "Сохранение культуры и искусства в муниципальном образовании "Город Горно-Алтайск"на 2014-2019 годы" муниципальной программы муниципального образования "Город Горно-Алтайск" "Развитие культуры в муниципальном образовании "Город Горно-Алтайск" на 2014 - 2019 годы"</t>
  </si>
  <si>
    <t>Ведомственная целевая программа "Повышение качества предоставления библиотечных услуг в муниципальном образовании "Город Горно-Алтайск" на 2014-2016 годы" в рамках подпрограммы  "Сохранение культуры и искусства в муниципальном образовании "Город Горно-Алтайск"на 2014-2019 годы" муниципальной программы муниципального образования "Город Горно-Алтайск" "Развитие культуры в муниципальном образовании "Город Горно-Алтайск" на 2014 - 2019 годы"</t>
  </si>
  <si>
    <t>Расходы на оплату труда и начисления на выплаты по оплате труда в Муниципальном бюджетном учреждении "Горно-Алтайская городская библиотечная система" в рамках подпрограммы  "Сохранение культуры и искусства в муниципальном образовании "Город Горно-Алтайск"на 2014-2019 годы" муниципальной программы муниципального образования "Город Горно-Алтайск" "Развитие культуры в муниципальном образовании "Город Горно-Алтайск" на 2014 - 2019 годы"</t>
  </si>
  <si>
    <t>Расходы на оплату коммунальных услуг учреждений в Муниципальном бюджетном учреждении "Горно-Алтайская городская библиотечная система" в рамках подпрограммы  "Сохранение культуры и искусства в муниципальном образовании "Город Горно-Алтайск"на 2014-2019 годы" муниципальной программы муниципального образования "Город Горно-Алтайск" "Развитие культуры в муниципальном образовании "Город Горно-Алтайск" на 2014 - 2019 годы"</t>
  </si>
  <si>
    <t>Расходы на осуществление мероприятий по пожарной безопасности в Муниципальном бюджетном учреждении "Горно-Алтайская городская библиотечная система" в рамках подпрограммы  "Сохранение культуры и искусства в муниципальном образовании "Город Горно-Алтайск"на 2014-2019 годы" муниципальной программы муниципального образования "Город Горно-Алтайск" "Развитие культуры в муниципальном образовании "Город Горно-Алтайск" на 2014 - 2019 годы"</t>
  </si>
  <si>
    <t>Расходы, направленные на осуществление мероприятий по вопросам антитеррористической безопасности, а также предупреждения и пресечения проявлений экстремизма в Муниципальном бюджетном учреждении "Горно-Алтайская городская библиотечная система" в рамках подпрограммы  "Сохранение культуры и искусства в муниципальном образовании "Город Горно-Алтайск"на 2014-2019 годы" муниципальной программы муниципального образования "Город Горно-Алтайск" "Развитие культуры в муниципальном образовании "Город Горно-Алтайск" на 2014 - 2019 годы"</t>
  </si>
  <si>
    <t>Расходы на проведение текущего и капитального ремонта в муниципальном бюджетном учреждении "Горно-Алтайская городская библиотечная система" в рамках подпрограммы  "Сохранение культуры и искусства в муниципальном образовании "Город Горно-Алтайск"" муниципальной программы "Развитие культуры в муниципальном образовании "Город Горно-Алтайск"</t>
  </si>
  <si>
    <t>Расходы на пополнение библиотечного фонда и обеспечение библиотек широкополостным доступом в интернет в Муниципальном бюджетном учреждении "Горно-Алтайская городская библиотечная система" в рамках подпрограммы  "Сохранение культуры и искусства в муниципальном образовании "Город Горно-Алтайск"на 2014-2019 годы" муниципальной программы муниципального образования "Город Горно-Алтайск" "Развитие культуры в муниципальном образовании "Город Горно-Алтайск" на 2014 - 2019 годы"</t>
  </si>
  <si>
    <t>Расходы на прочее материально-техническое обеспечение в Муниципальном бюджетном учреждении "Горно-Алтайская городская библиотечная система" в рамках подпрограммы  "Сохранение культуры и искусства в муниципальном образовании "Город Горно-Алтайск"на 2014-2019 годы" муниципальной программы муниципального образования "Город Горно-Алтайск" "Развитие культуры в муниципальном образовании "Город Горно-Алтайск" на 2014 - 2019 годы"</t>
  </si>
  <si>
    <t>Ведомственная целевая программа "Повышение качества предоставления культурно-досуговых услуг в муниципальном образовании "Город Горно-Алтайск" на 2014-2016 годы" в рамках подпрограммы  "Сохранение культуры и искусства в муниципальном образовании "Город Горно-Алтайск"на 2014-2019 годы" муниципальной программы муниципального образования "Город Горно-Алтайск" "Развитие культуры в муниципальном образовании "Город Горно-Алтайск" на 2014 - 2019 годы"</t>
  </si>
  <si>
    <t>Расходы на оплату труда и начисления на выплаты по оплате труда в Муниципальном автономном учреждении культуры города Горно-Алтайска "Городской Дом культуры Горно-Алтайска" в рамках подпрограммы  "Сохранение культуры и искусства в муниципальном образовании "Город Горно-Алтайск"на 2014-2019 годы" муниципальной программы муниципального образования "Город Горно-Алтайск" "Развитие культуры в муниципальном образовании "Город Горно-Алтайск" на 2014 - 2019 годы"</t>
  </si>
  <si>
    <t>Расходы на оплату коммунальных услуг учреждений в Муниципальном автономном учреждении культуры города Горно-Алтайска "Городской Дом культуры Горно-Алтайска" в рамках подпрограммы  "Сохранение культуры и искусства в муниципальном образовании "Город Горно-Алтайск"на 2014-2019 годы" муниципальной программы муниципального образования "Город Горно-Алтайск" "Развитие культуры в муниципальном образовании "Город Горно-Алтайск" на 2014 - 2019 годы"</t>
  </si>
  <si>
    <t>Расходы на осуществление мероприятий по пожарной безопасности в Муниципальном автономном учреждении культуры города Горно-Алтайска "Городской Дом культуры Горно-Алтайска" в рамках подпрограммы  "Сохранение культуры и искусства в муниципальном образовании "Город Горно-Алтайск"на 2014-2019 годы" муниципальной программы муниципального образования "Город Горно-Алтайск" "Развитие культуры в муниципальном образовании "Город Горно-Алтайск" на 2014 - 2019 годы"</t>
  </si>
  <si>
    <t>Расходы, направленные на осуществление мероприятий по вопросам антитеррористической безопасности, а также предупреждения и пресечения проявлений экстремизма в Муниципальном автономном учреждении культуры города Горно-Алтайска "Городской Дом культуры Горно-Алтайска" в рамках подпрограммы  "Сохранение культуры и искусства в муниципальном образовании "Город Горно-Алтайск"на 2014-2019 годы" муниципальной программы муниципального образования "Город Горно-Алтайск" "Развитие культуры в муниципальном образовании "Город Горно-Алтайск" на 2014 - 2019 годы"</t>
  </si>
  <si>
    <t>Расходы на проведение текущего и капитального ремонта в Муниципальном автономном учреждении культуры города Горно-Алтайска "Городской Дом культуры Горно-Алтайска" в рамках подпрограммы  "Сохранение культуры и искусства в муниципальном образовании "Город Горно-Алтайск"на 2014-2019 годы" муниципальной программы муниципального образования "Город Горно-Алтайск" "Развитие культуры в муниципальном образовании "Город Горно-Алтайск" на 2014 - 2019 годы"</t>
  </si>
  <si>
    <t>Расходы на прочее материально-техническое обеспечение в Муниципальном автономном учреждении культуры города Горно-Алтайска "Городской Дом культуры Горно-Алтайска" в рамках подпрограммы  "Сохранение культуры и искусства в муниципальном образовании "Город Горно-Алтайск"на 2014-2019 годы" муниципальной программы муниципального образования "Город Горно-Алтайск" "Развитие культуры в муниципальном образовании "Город Горно-Алтайск" на 2014 - 2019 годы"</t>
  </si>
  <si>
    <t>Ведомственная целевая программа "Повышение качества проведения культурно-массовых мероприятий в муниципальном образовании "Город Горно-Алтайск" на 2014-2016 годы" в рамках подпрограммы  "Сохранение культуры и искусства в муниципальном образовании "Город Горно-Алтайск"на 2014-2019 годы" муниципальной программы муниципального образования "Город Горно-Алтайск" "Развитие культуры в муниципальном образовании "Город Горно-Алтайск" на 2014 - 2019 годы"</t>
  </si>
  <si>
    <t>Расходы на патриотическое воспитание граждан города Горно-Алтайска в Муниципальном автономном учреждении культуры города Горно-Алтайска "Городской Дом культуры Горно-Алтайска" в рамках подпрограммы  "Сохранение культуры и искусства в муниципальном образовании "Город Горно-Алтайск"на 2014-2019 годы" муниципальной программы муниципального образования "Город Горно-Алтайск" "Развитие культуры в муниципальном образовании "Город Горно-Алтайск" на 2014 - 2019 годы"</t>
  </si>
  <si>
    <t>Расходы на проведение культурно-массовых мероприятий в муниципальном образовании "Город Горно-Алтайск" в рамках подпрограммы  "Сохранение культуры и искусства в муниципальном образовании "Город Горно-Алтайск"на 2014-2019 годы" муниципальной программы муниципального образования "Город Горно-Алтайск" "Развитие культуры в муниципальном образовании "Город Горно-Алтайск" на 2014 - 2019 годы"</t>
  </si>
  <si>
    <t>Аналитическая ведомственная целевая программа "Повышение эффективности управления в Муниципальном учреждении "Отдел культуры Администрации города Горно-Алтайска" на 2014-2019 годы" в рамках муниципальной программы муниципального образования "Город Горно-Алтайск" "Развитие культуры в муниципальном образовании "Город Горно-Алтайск" на 2014 - 2019 годы"</t>
  </si>
  <si>
    <t>Материально-техническое обеспечение Муниципального учреждения "Отдел культуры Администрации города Горно-Алтайска" в рамках муниципальной программы муниципального образования "Город Горно-Алтайск" "Развитие культуры в муниципальном образовании "Город Горно-Алтайск" на 2014 - 2019 годы"</t>
  </si>
  <si>
    <t>Организация бухгалтерского учета в Муниципальном бюджетном учреждении "Централизованная бухгалтерия отдела культуры Администрации города Горно-Алтайска" в рамках муниципальной программы муниципального образования "Город Горно-Алтайск" "Развитие культуры в муниципальном образовании "Город Горно-Алтайск" на 2014 - 2019 годы"</t>
  </si>
  <si>
    <t>Расходы на оплату труда и начисления на выплаты по оплате труда в Муниципальном бюджетном учреждении "Централизованная бухгалтерия отдела культуры Администрации города Горно-Алтайска" в рамках муниципальной программы муниципального образования "Город Горно-Алтайск" "Развитие культуры в муниципальном образовании "Город Горно-Алтайск" на 2014 - 2019 годы"</t>
  </si>
  <si>
    <t>Расходы на оплату коммунальных услуг учреждений в Муниципальном бюджетном учреждении "Централизованная бухгалтерия отдела культуры Администрации города Горно-Алтайска" в рамках муниципальной программы муниципального образования "Город Горно-Алтайск" "Развитие культуры в муниципальном образовании "Город Горно-Алтайск" на 2014 - 2019 годы"</t>
  </si>
  <si>
    <t>Расходы на осуществление мероприятий по пожарной безопасности в Муниципальном бюджетном учреждении "Централизованная бухгалтерия отдела культуры Администрации города Горно-Алтайска" в рамках муниципальной программы муниципального образования "Город Горно-Алтайск" "Развитие культуры в муниципальном образовании "Город Горно-Алтайск" на 2014 - 2019 годы"</t>
  </si>
  <si>
    <t>Расходы, направленные на осуществление мероприятий по вопросам антитеррористической безопасности, а также предупреждения и пресечения проявлений экстремизма в Муниципальном бюджетном учреждении "Централизованная бухгалтерия отдела культуры Администрации города Горно-Алтайска" в рамках муниципальной программы муниципального образования "Город Горно-Алтайск" "Развитие культуры в муниципальном образовании "Город Горно-Алтайск" на 2014 - 2019 годы"</t>
  </si>
  <si>
    <t>Расходы на проведение текущего и капитального ремонта в Муниципальном бюджетном учреждении "Централизованная бухгалтерия отдела культуры Администрации города Горно-Алтайска" в рамках муниципальной программы муниципального образования "Город Горно-Алтайск" "Развитие культуры в муниципальном образовании "Город Горно-Алтайск" на 2014 - 2019 годы"</t>
  </si>
  <si>
    <t>Расходы на прочее материально-техническое обеспечение в Муниципальном бюджетном учреждении "Централизованная бухгалтерия отдела культуры Администрации города Горно-Алтайска" в рамках муниципальной программы муниципального образования "Город Горно-Алтайск" "Развитие культуры в муниципальном образовании "Город Горно-Алтайск" на 2014 - 2019 годы"</t>
  </si>
  <si>
    <t>Муниципальная программа муниципального образования "Город Горно-Алтайск" "Развитие образования в муниципальном образовании "Город Горно-Алтайск" на 2014 - 2019 гг."</t>
  </si>
  <si>
    <t>Подпрограмма "Развитие системы общего и дополнительного образования в муниципальном образовании "Город Горно-Алтайск" на 2014-2019 годы" муниципальной программы муниципального образования "Город Горно-Алтайск" "Развитие образования в муниципальном образовании "Город Горно-Алтайск" на 2014 - 2019 гг."</t>
  </si>
  <si>
    <t>Ведомственная целевая программа "Развитие дошкольного образования в муниципальном образовании "Город Горно-Алтайск" на 2014-2016 годы" в рамках подпрограммы "Развитие системы общего и дополнительного образования в муниципальном образовании "Город Горно-Алтайск" на 2014-2019 годы" муниципальной программы муниципального образования "Город Горно-Алтайск" "Развитие образования в муниципальном образовании "Город Горно-Алтайск" на 2014 - 2019 гг."</t>
  </si>
  <si>
    <t>Расходы на оплату труда и начисления на выплаты по оплате труда в учреждениях дошкольного образования в рамках подпрограммы "Развитие системы общего и дополнительного образования в муниципальном образовании "Город Горно-Алтайск" на 2014-2019 годы" муниципальной программы муниципального образования "Город Горно-Алтайск" "Развитие образования в муниципальном образовании "Город Горно-Алтайск" на 2014 - 2019 гг."</t>
  </si>
  <si>
    <t>Расходы на оплату коммунальных услуг учреждений в учреждениях дошкольного образования в рамках подпрограммы "Развитие системы общего и дополнительного образования в муниципальном образовании "Город Горно-Алтайск" на 2014-2019 годы" муниципальной программы муниципального образования "Город Горно-Алтайск" "Развитие образования в муниципальном образовании "Город Горно-Алтайск" на 2014 - 2019 гг."</t>
  </si>
  <si>
    <t>Расходы на осуществление мероприятий по пожарной безопасности в учреждениях дошкольного образования в рамках подпрограммы "Развитие системы общего и дополнительного образования в муниципальном образовании "Город Горно-Алтайск" на 2014-2019 годы" муниципальной программы муниципального образования "Город Горно-Алтайск" "Развитие образования в муниципальном образовании "Город Горно-Алтайск" на 2014 - 2019 гг."</t>
  </si>
  <si>
    <t>Расходы, направленные на осуществление мероприятий по вопросам антитеррористической безопасности, а также предупреждения и пресечения проявлений экстремизма в учреждениях дошкольного образования в рамках подпрограммы "Развитие системы общего и дополнительного образования в муниципальном образовании "Город Горно-Алтайск" на 2014-2019 годы" муниципальной программы муниципального образования "Город Горно-Алтайск" "Развитие образования в муниципальном образовании "Город Горно-Алтайск" на 2014 - 2019 гг."</t>
  </si>
  <si>
    <t>Расходы на проведение текущего и капитального ремонта зданий объектов дошкольного образования в рамках подпрограммы "Развитие системы общего и дополнительного образования в муниципальном образовании "Город Горно-Алтайск" на 2014-2019 годы" муниципальной программы муниципального образования "Город Горно-Алтайск" "Развитие образования в муниципальном образовании "Город Горно-Алтайск" на 2014 - 2019 гг."</t>
  </si>
  <si>
    <t>Расходы на оснащение мягким инвентарем и оборудованием  объектов дошкольного образования в рамках подпрограммы "Развитие системы общего и дополнительного образования в муниципальном образовании "Город Горно-Алтайск" на 2014-2019 годы" муниципальной программы муниципального образования "Город Горно-Алтайск" "Развитие образования в муниципальном образовании "Город Горно-Алтайск" на 2014 - 2019 гг."</t>
  </si>
  <si>
    <t>Расходы на обеспечение питанием детей льготной категории в учреждениях дошкольного образования в рамках подпрограммы "Развитие системы общего и дополнительного образования в муниципальном образовании "Город Горно-Алтайск" на 2014-2019 годы" муниципальной программы муниципального образования "Город Горно-Алтайск" "Развитие образования в муниципальном образовании "Город Горно-Алтайск" на 2014 - 2019 гг."</t>
  </si>
  <si>
    <t>Расходы на прочее материально-техническое обеспечение в учреждениях дошкольного образования в рамках подпрограммы "Развитие системы общего и дополнительного образования в муниципальном образовании "Город Горно-Алтайск" на 2014-2019 годы" муниципальной программы муниципального образования "Город Горно-Алтайск" "Развитие образования в муниципальном образовании "Город Горно-Алтайск" на 2014 - 2019 гг."</t>
  </si>
  <si>
    <t>Расходы на оплату труда работникам дошкольных образовательных учреждений осуществляющим присмотр и уход за детьми  в рамках подпрограммы "Развитие системы общего и дополнительного образования в муниципальном образовании "Город Горно-Алтайск" на 2014-2019 годы" муниципальной программы муниципального образования "Город Горно-Алтайск" "Развитие образования в муниципальном образовании "Город Горно-Алтайск" на 2014 - 2019 гг."</t>
  </si>
  <si>
    <t>Расходы на повышение квалификации работников в муниципальных учреждениях дошкольного образования в рамках подпрограммы "Развитие системы общего и дополнительного образования в муниципальном образовании "Город Горно-Алтайск" на 2014-2019 годы" муниципальной программы муниципального образования "Город Горно-Алтайск" "Развитие образования в муниципальном образовании "Город Горно-Алтайск" на 2014 - 2019 гг."</t>
  </si>
  <si>
    <t>Ведомственная целевая программа "Развитие системы содержания и обучения детей в муниципальных общеобразовательных учреждениях г. Горно-Алтайска на 2014 - 2016 гг."
 в рамках подпрограммы "Развитие системы общего и дополнительного образования в муниципальном образовании "Город Горно-Алтайск" на 2014-2019 годы" муниципальной программы муниципального образования "Город Горно-Алтайск" "Развитие образования в муниципальном образовании "Город Горно-Алтайск" на 2014 - 2019 гг."</t>
  </si>
  <si>
    <t>Расходы на оплату труда и начисления на выплаты по оплате труда в учреждениях общего образования в рамках подпрограммы "Развитие системы общего и дополнительного образования в муниципальном образовании "Город Горно-Алтайск" на 2014-2019 годы" муниципальной программы муниципального образования "Город Горно-Алтайск" "Развитие образования в муниципальном образовании "Город Горно-Алтайск" на 2014 - 2019 гг."</t>
  </si>
  <si>
    <t>Расходы на оплату коммунальных услуг в учреждениях общего образования в рамках подпрограммы "Развитие системы общего и дополнительного образования в муниципальном образовании "Город Горно-Алтайск" на 2014-2019 годы" муниципальной программы муниципального образования "Город Горно-Алтайск" "Развитие образования в муниципальном образовании "Город Горно-Алтайск" на 2014 - 2019 гг."</t>
  </si>
  <si>
    <t>Расходы на осуществление мероприятий по пожарной безопасности в учреждениях общего образования в рамках подпрограммы "Развитие системы общего и дополнительного образования в муниципальном образовании "Город Горно-Алтайск" на 2014-2019 годы" муниципальной программы муниципального образования "Город Горно-Алтайск" "Развитие образования в муниципальном образовании "Город Горно-Алтайск" на 2014 - 2019 гг."</t>
  </si>
  <si>
    <t>Расходы, направленные на осуществление мероприятий по вопросам антитеррористической безопасности, а также предупреждения и пресечения проявлений экстремизма в учреждениях общего образования в рамках подпрограммы "Развитие системы общего и дополнительного образования в муниципальном образовании "Город Горно-Алтайск" на 2014-2019 годы" муниципальной программы муниципального образования "Город Горно-Алтайск" "Развитие образования в муниципальном образовании "Город Горно-Алтайск" на 2014 - 2019 гг."</t>
  </si>
  <si>
    <t>Расходы на проведение текущего и капитального ремонта зданий объектов общего образования в рамках подпрограммы "Развитие системы общего и дополнительного образования в муниципальном образовании "Город Горно-Алтайск" на 2014-2019 годы" муниципальной программы муниципального образования "Город Горно-Алтайск" "Развитие образования в муниципальном образовании "Город Горно-Алтайск" на 2014 - 2019 гг."</t>
  </si>
  <si>
    <t>Расходы на капитальное строительство и реконструкцию зданий и пристроек объектов общего образования в рамках подпрограммы "Развитие системы общего и дополнительного образования в муниципальном образовании "Город Горно-Алтайск" муниципальной программы "Развитие образования в муниципальном образовании "Город Горно-Алтайск"</t>
  </si>
  <si>
    <t>Расходы на обеспечение питанием детей льготной категории в учреждениях общего образования в рамках подпрограммы "Развитие системы общего и дополнительного образования в муниципальном образовании "Город Горно-Алтайск" на 2014-2019 годы" муниципальной программы муниципального образования "Город Горно-Алтайск" "Развитие образования в муниципальном образовании "Город Горно-Алтайск" на 2014 - 2019 гг."</t>
  </si>
  <si>
    <t>Расходы на прочее материально-техническое обеспечение в учреждениях общего образования в рамках подпрограммы "Развитие системы общего и дополнительного образования в муниципальном образовании "Город Горно-Алтайск" на 2014-2019 годы" муниципальной программы муниципального образования "Город Горно-Алтайск" "Развитие образования в муниципальном образовании "Город Горно-Алтайск" на 2014 - 2019 гг."</t>
  </si>
  <si>
    <t>Расходы на повышение квалификации работников в муниципальных учреждениях общего образования в рамках подпрограммы "Развитие системы общего и дополнительного образования в муниципальном образовании "Город Горно-Алтайск" на 2014-2019 годы" муниципальной программы муниципального образования "Город Горно-Алтайск" "Развитие образования в муниципальном образовании "Город Горно-Алтайск" на 2014 - 2019 гг."</t>
  </si>
  <si>
    <t>Ведомственная целевая программа "Развитие системы дополнительного образования в муниципальном образовании "Город Горно-Алтайск" на 2014-2016 годы" в рамках подпрограммы "Развитие системы общего и дополнительного образования в муниципальном образовании "Город Горно-Алтайск" на 2014-2019 годы" муниципальной программы муниципального образования "Город Горно-Алтайск" "Развитие образования в муниципальном образовании "Город Горно-Алтайск" на 2014 - 2019 гг."</t>
  </si>
  <si>
    <t>Расходы на оплату труда и начисления на выплаты по оплате труда в учреждениях дополнительного образования в рамках подпрограммы "Развитие системы общего и дополнительного образования в муниципальном образовании "Город Горно-Алтайск" на 2014-2019 годы" муниципальной программы муниципального образования "Город Горно-Алтайск" "Развитие образования в муниципальном образовании "Город Горно-Алтайск" на 2014 - 2019 гг."</t>
  </si>
  <si>
    <t>Предоставление ежемесячной надбавки к заработной плате молодым специалистам в учреждениях дополнительного образования в рамках подпрограммы "Развитие системы общего и дополнительного образования в муниципальном образовании "Город Горно-Алтайск" на 2014-2019 годы" муниципальной программы муниципального образования "Город Горно-Алтайск" "Развитие образования в муниципальном образовании "Город Горно-Алтайск" на 2014 - 2019 гг."</t>
  </si>
  <si>
    <t>Расходы на оплату коммунальных услуг в учреждениях дополнительного образования в рамках подпрограммы "Развитие системы общего и дополнительного образования в муниципальном образовании "Город Горно-Алтайск" на 2014-2019 годы" муниципальной программы муниципального образования "Город Горно-Алтайск" "Развитие образования в муниципальном образовании "Город Горно-Алтайск" на 2014 - 2019 гг."</t>
  </si>
  <si>
    <t>Расходы на осуществление мероприятий по пожарной безопасности в учреждениях дополнительного образования в рамках подпрограммы "Развитие системы общего и дополнительного образования в муниципальном образовании "Город Горно-Алтайск" на 2014-2019 годы" муниципальной программы муниципального образования "Город Горно-Алтайск" "Развитие образования в муниципальном образовании "Город Горно-Алтайск" на 2014 - 2019 гг."</t>
  </si>
  <si>
    <t>Расходы, направленные на осуществление мероприятий по вопросам антитеррористической безопасности, а также предупреждения и пресечения проявлений экстремизма в учреждениях дополнительного образования в рамках подпрограммы "Развитие системы общего и дополнительного образования в муниципальном образовании "Город Горно-Алтайск" на 2014-2019 годы" муниципальной программы муниципального образования "Город Горно-Алтайск" "Развитие образования в муниципальном образовании "Город Горно-Алтайск" на 2014 - 2019 гг."</t>
  </si>
  <si>
    <t>Расходы на мероприятия связанные с повышением безопасности дорожного движения в учреждениях дополнительного образования в рамках подпрограммы "Развитие системы общего и дополнительного образования в муниципальном образовании "Город Горно-Алтайск" на 2014-2019 годы" муниципальной программы муниципального образования "Город Горно-Алтайск" "Развитие образования в муниципальном образовании "Город Горно-Алтайск" на 2014 - 2019 гг."</t>
  </si>
  <si>
    <t>Расходы на патриотическое воспитание детей в учреждениях дополнительного образования в рамках подпрограммы "Развитие системы общего и дополнительного образования в муниципальном образовании "Город Горно-Алтайск" на 2014-2019 годы" муниципальной программы муниципального образования "Город Горно-Алтайск" "Развитие образования в муниципальном образовании "Город Горно-Алтайск" на 2014 - 2019 гг."</t>
  </si>
  <si>
    <t>Расходы на обеспечение питанием детей в учреждениях дополнительного образования в рамках подпрограммы "Развитие системы общего и дополнительного образования в муниципальном образовании "Город Горно-Алтайск" на 2014-2019 годы" муниципальной программы муниципального образования "Город Горно-Алтайск" "Развитие образования в муниципальном образовании "Город Горно-Алтайск" на 2014 - 2019 гг."</t>
  </si>
  <si>
    <t>Расходы на прочее материально-техническое обеспечение в учреждениях дополнительного образования в рамках подпрограммы "Развитие системы общего и дополнительного образования в муниципальном образовании "Город Горно-Алтайск" на 2014-2019 годы" муниципальной программы муниципального образования "Город Горно-Алтайск" "Развитие образования в муниципальном образовании "Город Горно-Алтайск" на 2014 - 2019 гг."</t>
  </si>
  <si>
    <t>Расходы на повышение квалификации работников в муниципальных учреждениях дополнительного образования в рамках подпрограммы "Развитие системы общего и дополнительного образования в муниципальном образовании "Город Горно-Алтайск" на 2014-2019 годы" муниципальной программы муниципального образования "Город Горно-Алтайск" "Развитие образования в муниципальном образовании "Город Горно-Алтайск" на 2014 - 2019 гг."</t>
  </si>
  <si>
    <t>Субсидии на софинансирование расходов местных бюджетов муниципальных образований в Республике Алтай на проведение ремонта, реконструкции и благоустройства территорий памятников, увековечивающих память о Великой Отечественной войне 1941-1945 годов в рамках подпрограммы "Государственная охрана, сохранение и популяризация историко-культурного наследия" государственной программы "Развитие культуры"</t>
  </si>
  <si>
    <t>Оздоровление детей в Муниципальном бюджетном образовательном учреждении дополнительного образования "Детский оздоровительно-образовательный центр "Космос" города Горно-Алтайска" в рамках подпрограммы "Развитие системы общего и дополнительного образования в муниципальном образовании "Город Горно-Алтайск" на 2014-2019 годы" муниципальной программы муниципального образования "Город Горно-Алтайск" "Развитие образования в муниципальном образовании "Город Горно-Алтайск" на 2014 - 2019 гг."</t>
  </si>
  <si>
    <t>Расходы на оплату труда и начисления на выплаты по оплате труда в Муниципальном бюджетном образовательном учреждении дополнительного образования "Детский оздоровительно-образовательный центр "Космос" города Горно-Алтайска" в рамках подпрограммы "Развитие системы общего и дополнительного образования в муниципальном образовании "Город Горно-Алтайск" на 2014-2019 годы" муниципальной программы муниципального образования "Город Горно-Алтайск" "Развитие образования в муниципальном образовании "Город Горно-Алтайск" на 2014 - 2019 гг."</t>
  </si>
  <si>
    <t>Расходы на оплату коммунальных услуг в Муниципальном бюджетном образовательном учреждении дополнительного образования "Детский оздоровительно-образовательный центр "Космос" города Горно-Алтайска" в рамках подпрограммы "Развитие системы общего и дополнительного образования в муниципальном образовании "Город Горно-Алтайск" на 2014-2019 годы" муниципальной программы муниципального образования "Город Горно-Алтайск" "Развитие образования в муниципальном образовании "Город Горно-Алтайск" на 2014 - 2019 гг."</t>
  </si>
  <si>
    <t>Расходы на осуществление мероприятий по пожарной безопасности в Муниципальном бюджетном образовательном учреждении дополнительного образования "Детский оздоровительно-образовательный центр "Космос" города Горно-Алтайска" в рамках подпрограммы "Развитие системы общего и дополнительного образования в муниципальном образовании "Город Горно-Алтайск" на 2014-2019 годы" муниципальной программы муниципального образования "Город Горно-Алтайск" "Развитие образования в муниципальном образовании "Город Горно-Алтайск" на 2014 - 2019 гг."</t>
  </si>
  <si>
    <t>Расходы, направленные на осуществление мероприятий по вопросам антитеррористической безопасности, а также предупреждения и пресечения проявлений экстремизма в Муниципальном бюджетном образовательном учреждении дополнительного образования "Детский оздоровительно-образовательный центр "Космос" города Горно-Алтайска" в рамках подпрограммы "Развитие системы общего и дополнительного образования в муниципальном образовании "Город Горно-Алтайск" на 2014-2019 годы" муниципальной программы муниципального образования "Город Горно-Алтайск" "Развитие образования в муниципальном образовании "Город Горно-Алтайск" на 2014 - 2019 гг."</t>
  </si>
  <si>
    <t>расходы на проведение текущего и капитального ремонта здания Детского оздоровительно-образовательного центра "Космос" в рамках подпрограммы "Развитие системы общего и дополнительного образования в муниципальном образовании "Город Горно-Алтайск" на 2014-2019 годы" муниципальной программы муниципального образования "Город Горно-Алтайск" "Развитие образования в муниципальном образовании "Город Горно-Алтайск" на 2014 - 2019 гг."</t>
  </si>
  <si>
    <t>Расходы на мероприятия связанные с повышением безопасности дорожного движения в Муниципальном бюджетном образовательном учреждении дополнительного образования "Детский оздоровительно-образовательный центр "Космос" города Горно-Алтайска" в рамках подпрограммы "Развитие системы общего и дополнительного образования в муниципальном образовании "Город Горно-Алтайск" на 2014-2019 годы" муниципальной программы муниципального образования "Город Горно-Алтайск" "Развитие образования в муниципальном образовании "Город Горно-Алтайск" на 2014 - 2019 гг."</t>
  </si>
  <si>
    <t>Расходы на прочее материально-техническое обеспечение в Муниципальном бюджетном образовательном учреждении дополнительного образования "Детский оздоровительно-образовательный центр "Космос" города Горно-Алтайска" в рамках подпрограммы "Развитие системы общего и дополнительного образования в муниципальном образовании "Город Горно-Алтайск" на 2014-2019 годы" муниципальной программы муниципального образования "Город Горно-Алтайск" "Развитие образования в муниципальном образовании "Город Горно-Алтайск" на 2014 - 2019 гг."</t>
  </si>
  <si>
    <t>Расходы на повышение квалификации работников в Муниципальном бюджетном образовательном учреждении дополнительного образования "Детский оздоровительно-образовательный центр "Космос" города Горно-Алтайска" в рамках подпрограммы "Развитие системы общего и дополнительного образования в муниципальном образовании "Город Горно-Алтайск" на 2014-2019 годы" муниципальной программы муниципального образования "Город Горно-Алтайск" "Развитие образования в муниципальном образовании "Город Горно-Алтайск" на 2014 - 2019 гг."</t>
  </si>
  <si>
    <t>Муниципальная программа муниципального образования "Город Горно-Алтайск" "Развитие образования в муниципальном образовании "Город Горно-Алтайск" на 2014 - 2019 гг.</t>
  </si>
  <si>
    <t>Аналитическая целевая программа "Развитие профессионального потенциала педагогических кадров в МО "Город Горно-Алтайск" на 2014-2016 годы" в рамках муниципальной программы муниципального образования "Город Горно-Алтайск" "Развитие образования в муниципальном образовании "Город Горно-Алтайск" на 2014 - 2019 гг.</t>
  </si>
  <si>
    <t>Расходы на оплату труда и начисления на выплаты по оплате труда в Муниципальном автономном учреждении "Центр методического и информационно-методического обеспечения муниципальных образовательных учреждений города Горно-Алтайска" в рамках муниципальной программы муниципального образования "Город Горно-Алтайск" "Развитие образования в муниципальном образовании "Город Горно-Алтайск" на 2014 - 2019 гг."</t>
  </si>
  <si>
    <t>Расходы на оплату коммунальных услуг в Муниципальном автономном учреждении "Центр методического и информационно-методического обеспечения муниципальных образовательных учреждений города Горно-Алтайска" в рамках муниципальной программы муниципального образования "Город Горно-Алтайск" "Развитие образования в муниципальном образовании "Город Горно-Алтайск" на 2014 - 2019 гг."</t>
  </si>
  <si>
    <t>Расходы на проведение текущего и капитального ремонта в Муниципальном автономном учреждении "Центр методического и информационно-методического обеспечения муниципальных образовательных учреждений города Горно-Алтайска" в рамках муниципальной программы муниципального образования "Город Горно-Алтайск" "Развитие образования в муниципальном образовании "Город Горно-Алтайск" на 2014 - 2019 гг."</t>
  </si>
  <si>
    <t>Расходы на прочее материально-техническое обеспечение в Муниципальном автономном учреждении "Центр методического и информационно-методического обеспечения муниципальных образовательных учреждений города Горно-Алтайска" в рамках муниципальной программы муниципального образования "Город Горно-Алтайск" "Развитие образования в муниципальном образовании "Город Горно-Алтайск" на 2014 - 2019 гг."</t>
  </si>
  <si>
    <t>Расходы на повышение квалификации работников в Муниципальном автономном учреждении "Центр методического и информационно-методического обеспечения муниципальных образовательных учреждений города Горно-Алтайска" в рамках муниципальной программы муниципального образования "Город Горно-Алтайск" "Развитие образования в муниципальном образовании "Город Горно-Алтайск" на 2014 - 2019 гг."</t>
  </si>
  <si>
    <t>Аналитическая целевая программа "Повышение эффективности муниципального управления в муниципальном учреждении "Управление образования администрации МО города Горно-Алтайска" в рамках муниципальной программы муниципального образования "Город Горно-Алтайск" "Развитие образования в муниципальном образовании "Город Горно-Алтайск" на 2014 - 2019 гг."</t>
  </si>
  <si>
    <t>Материально-техническое обеспечение Муниципального учреждения "Управление образования администрации МО города Горно-Алтайска" в рамках муниципальной программы муниципального образования "Город Горно-Алтайск" "Развитие образования в муниципальном образовании "Город Горно-Алтайск" на 2014 - 2019 гг.</t>
  </si>
  <si>
    <t>Расходы на повышение квалификации работников Муниципального учреждения "Управление образования администрации МО города Горно-Алтайска" в рамках муниципальной программы муниципального образования "Город Горно-Алтайск" "Развитие образования в муниципальном образовании "Город Горно-Алтайск" на 2014 - 2019 гг.</t>
  </si>
  <si>
    <t>Прочие расходы не относящиеся к содержанию органов местного самоуправления в Муниципальном учреждении "Управление образования администрации МО города Горно-Алтайска" в рамках муниципальной программы муниципального образования "Город Горно-Алтайск" "Развитие образования в муниципальном образовании "Город Горно-Алтайск" на 2014 - 2019 гг.</t>
  </si>
  <si>
    <t>Аналитическая целевая программа "Организация деятельности Муниципального бюджетного учреждения "Центр бухгалтерского и хозяйственного обслуживания муниципальных образовательных учреждений города Горно-Алтайска" в рамках муниципальной программы муниципального образования "Город Горно-Алтайск" "Развитие образования в муниципальном образовании "Город Горно-Алтайск" на 2014 - 2019 гг.</t>
  </si>
  <si>
    <t>Расходы на оплату труда и начисления на выплаты по оплате труда в Муниципальном бюджетном учреждении "Центр бухгалтерского и хозяйственного обслуживания муниципальных образовательных учреждений города Горно-Алтайска" в рамках муниципальной программы муниципального образования "Город Горно-Алтайск" "Развитие образования в муниципальном образовании "Город Горно-Алтайск" на 2014 - 2019 гг.</t>
  </si>
  <si>
    <t>Расходы на оплату коммунальных услуг учреждений в Муниципальном бюджетном учреждении "Центр бухгалтерского и хозяйственного обслуживания муниципальных образовательных учреждений города Горно-Алтайска" в рамках муниципальной программы муниципального образования "Город Горно-Алтайск" "Развитие образования в муниципальном образовании "Город Горно-Алтайск" на 2014 - 2019 гг.</t>
  </si>
  <si>
    <t>Расходы на осуществление мероприятий по пожарной безопасности в Муниципальном бюджетном учреждении "Центр бухгалтерского и хозяйственного обслуживания муниципальных образовательных учреждений города Горно-Алтайска" в рамках муниципальной программы муниципального образования "Город Горно-Алтайск" "Развитие образования в муниципальном образовании "Город Горно-Алтайск" на 2014 - 2019 гг.</t>
  </si>
  <si>
    <t>Расходы на проведение текущего и капитального ремонта в Муниципальном бюджетном учреждении "Центр бухгалтерского и хозяйственного обслуживания муниципальных образовательных учреждений города Горно-Алтайска" в рамках муниципальной программы муниципального образования "Город Горно-Алтайск" "Развитие образования в муниципальном образовании "Город Горно-Алтайск" на 2014 - 2019 гг.</t>
  </si>
  <si>
    <t>Расходы на прочее материально-техническое обеспечение в Муниципальном бюджетном учреждении "Центр бухгалтерского и хозяйственного обслуживания муниципальных образовательных учреждений города Горно-Алтайска" в рамках муниципальной программы муниципального образования "Город Горно-Алтайск" "Развитие образования в муниципальном образовании "Город Горно-Алтайск" на 2014 - 2019 гг.</t>
  </si>
  <si>
    <t>Расходы на повышение квалификации работников в Муниципальном бюджетном учреждении "Центр бухгалтерского и хозяйственного обслуживания муниципальных образовательных учреждений города Горно-Алтайска" в рамках муниципальной программы муниципального образования "Город Горно-Алтайск" "Развитие образования в муниципальном образовании "Город Горно-Алтайск" на 2014 - 2019 гг.</t>
  </si>
  <si>
    <t>Расходы на компенсационные выплаты неработающим пенсионерам в Муниципальном учреждении "Управление образования администрации МО города Горно-Алтайска" в рамках муниципальной программы муниципального образования "Город Горно-Алтайск" "Развитие образования в муниципальном образовании "Город Горно-Алтайск" на 2014 - 2019 гг.</t>
  </si>
  <si>
    <t>Муниципальная программа муниципального образования "Город Горно-Алтайск" "Управление муниципальными финансами на 2014 - 2019 годы"</t>
  </si>
  <si>
    <t>Аналитическая ведомственная целевая программа "Повышение эффективности управления в Муниципальном Учреждении "Финансовое Управление администрации муниципального образования города Горно-Алтайска" на 2014-2016 годы" в рамках муниципальной программы муниципального образования "Город Горно-Алтайск" "Управление муниципальными финансами на 2014 - 2019 годы"</t>
  </si>
  <si>
    <t>Материально-техническое обеспечение Муниципального Учреждения "Финансовое Управление администрации муниципального образования города Горно-Алтайска" в рамках муниципальной программы муниципального образования "Город Горно-Алтайск" "Управление муниципальными финансами на 2014 - 2019 годы"</t>
  </si>
  <si>
    <t>Расходы на повышение квалификации работников в Муниципальном Учреждении "Финансовое Управление администрации муниципального образования города Горно-Алтайска" в рамках муниципальной программы муниципального образования "Город Горно-Алтайск" "Управление муниципальными финансами на 2014 - 2019 годы"</t>
  </si>
  <si>
    <t>Подпрограмма "Повышение эффективности бюджетных расходов в муниципальном образовании "Город Горно-Алтайск" на 2014-2019 годы" муниципальной программы муниципального образования "Город Горно-Алтайск" "Управление муниципальными финансами на 2014 - 2019 годы"</t>
  </si>
  <si>
    <t>Ведомственная целевая программа "Обеспечение сбалансированности и устойчивости бюджетной системы муниципального образования "Город Горно-Алтайск" на 2014-2016 годы" в рамках подпрограммы "Повышение эффективности бюджетных расходов в муниципальном образовании "Город Горно-Алтайск" на 2014-2019 годы" муниципальной программы муниципального образования "Город Горно-Алтайск" "Управление муниципальными финансами на 2014 - 2019 годы"</t>
  </si>
  <si>
    <t>Резервный фонд города Горно-Алтайска в рамках подпрограммы "Повышение эффективности бюджетных расходов в муниципальном образовании "Город Горно-Алтайск" на 2014-2019 годы" муниципальной программы муниципального образования "Город Горно-Алтайск" "Управление муниципальными финансами на 2014 - 2019 годы"</t>
  </si>
  <si>
    <t>Ведомственная целевая программа "Развитие и поддержка предприятий жилищно-коммунального хозяйства в муниципальном образовании "Город Горно-Алтайск" в рамках подпрограммы "Развитие коммунального хозяйства в муниципальном образовании "Город Горно-Алтайск" на 2014-2016 годы" муниципальной программы муниципального образования "Город Горно-Алтайск" "Развитие жилищно-коммунального хозяйства в муниципальном образовании "Город Горно-Алтайск" на 2014 - 2019 годы"</t>
  </si>
  <si>
    <t>Предоставление субсидий на возмещение недополученных доходов организациям, оказывающим населению города Горно-Алтайска  услуги по помывке в бане и субсидий МУП "Комбинат коммунальных предприятий" на возмещение недополученных доходов, связанных с оказанием населению города Горно-Алтайска услуг туалета общественного пользования в рамках подпрограммы "Развитие коммунального хозяйства в муниципальном образовании "Город Горно-Алтайск" на 2014-2016 годы" муниципальной программы муниципального образования "Город Горно-Алтайск" "Развитие жилищно-коммунального хозяйства в муниципальном образовании "Город Горно-Алтайск" на 2014 - 2019 годы"</t>
  </si>
  <si>
    <t>Предоставление субсидий на возмещение недополученных доходов управляющим организациям, товариществам собственников жилья, жилищным кооперативам и иным специализированным потребительским кооперативам, предоставляющим услуги по содержанию и ремонту жилого помещения населению города Горно-Алтайска в рамках подпрограммы "Развитие коммунального хозяйства в муниципальном образовании "Город Горно-Алтайск" муниципальной программы муниципального образования "Город Горно-Алтайск" "Развитие жилищно-коммунального хозяйства в муниципальном образовании "Город Горно-Алтайск" на 2014 - 2019 годы"</t>
  </si>
  <si>
    <t>Расходы на компенсационные выплаты неработающим пенсионерам в Муниципальном Учреждении "Финансовое Управление администрации муниципального образования города Горно-Алтайска" в рамках муниципальной программы муниципального образования "Город Горно-Алтайск" "Управление муниципальными финансами на 2014 - 2019 годы"</t>
  </si>
  <si>
    <t>Муниципальная программа муниципального образования "Город Горно-Алтайск" "Развитие дорожного хозяйства и благоустройства в муниципальном образовании "Город Горно-Алтайск" на 2014 - 2019 годы"</t>
  </si>
  <si>
    <t>Подпрограмма "Развитие и содержание объектов благоустройства, дорожной сети и пассажирского обслуживания в муниципальном образовании "Город Горно-Алтайск" на 2014-2019 годы" муниципальной программы муниципального образования "Город Горно-Алтайск" "Развитие дорожного хозяйства и благоустройства в муниципальном образовании "Город Горно-Алтайск" на 2014 - 2019 годы"</t>
  </si>
  <si>
    <t>Ведомственная целевая программа "Развитие и содержание улично-дорожной сети в муниципальном образовании "Город Горно-Алтайск" на 2014-2016 годы" в рамках подпрограммы "Развитие и содержание объектов благоустройства, дорожной сети и пассажирского обслуживания в муниципальном образовании "Город Горно-Алтайск" на 2014-2019 годы" муниципальной программы муниципального образования "Город Горно-Алтайск" "Развитие дорожного хозяйства и благоустройства в муниципальном образовании "Город Горно-Алтайск" на 2014 - 2019 годы"</t>
  </si>
  <si>
    <t>Строительство светофорных объектов, обустройство бордюрных и перильных ограждений, модернизация пешеходных переходов в рамках подпрограммы "Развитие и содержание объектов благоустройства, дорожной сети и пассажирского обслуживания в муниципальном образовании "Город Горно-Алтайск" на 2014-2019 годы" муниципальной программы муниципального образования "Город Горно-Алтайск" "Развитие дорожного хозяйства и благоустройства в муниципальном образовании "Город Горно-Алтайск" на 2014 - 2019 годы"</t>
  </si>
  <si>
    <t>Расходы на содержание сети автомобильных дорог общего пользования местного значения и искусственных сооружений на них в рамках подпрограммы "Развитие и содержание объектов благоустройства, дорожной сети и пассажирского обслуживания в муниципальном образовании "Город Горно-Алтайск" на 2014-2019 годы" муниципальной программы муниципального образования "Город Горно-Алтайск" "Развитие дорожного хозяйства и благоустройства в муниципальном образовании "Город Горно-Алтайск" на 2014 - 2019 годы"</t>
  </si>
  <si>
    <t>Расходы на текущий ремонт сетей автомобильных дорог общего пользования местного значения  в рамках подпрограммы "Развитие и содержание объектов благоустройства, дорожной сети и пассажирского обслуживания в муниципальном образовании "Город Горно-Алтайск" на 2014-2019 годы" муниципальной программы муниципального образования "Город Горно-Алтайск" "Развитие дорожного хозяйства и благоустройства в муниципальном образовании "Город Горно-Алтайск" на 2014 - 2019 годы"</t>
  </si>
  <si>
    <t>Ведомственная целевая программа "Развитие и содержание объектов благоустройства в муниципальном образовании "Город Горно-Алтайск" на 2014-2019 годы в рамках" подпрограммы "Развитие и содержание объектов благоустройства, дорожной сети и пассажирского обслуживания в муниципальном образовании "Город Горно-Алтайск" на 2014-2019 годы" муниципальной программы муниципального образования "Город Горно-Алтайск" "Развитие дорожного хозяйства и благоустройства в муниципальном образовании "Город Горно-Алтайск" на 2014 - 2019 годы"</t>
  </si>
  <si>
    <t>Расходы на озеленение в городе Горно-Алтайске, в том числе приобретение рассады в рамках подпрограммы "Развитие и содержание объектов благоустройства, дорожной сети и пассажирского обслуживания в муниципальном образовании "Город Горно-Алтайск" на 2014-2019 годы" муниципальной программы муниципального образования "Город Горно-Алтайск" "Развитие дорожного хозяйства и благоустройства в муниципальном образовании "Город Горно-Алтайск" на 2014 - 2019 годы"</t>
  </si>
  <si>
    <t>Расходы на оплату уличного освещения в городе Горно-Алтайске в рамках подпрограммы "Развитие и содержание объектов благоустройства, дорожной сети и пассажирского обслуживания в муниципальном образовании "Город Горно-Алтайск" на 2014-2019 годы" муниципальной программы муниципального образования "Город Горно-Алтайск" "Развитие дорожного хозяйства и благоустройства в муниципальном образовании "Город Горно-Алтайск" на 2014 - 2019 годы"</t>
  </si>
  <si>
    <t>Расходы на предоставление субсидий на содержание сетей уличного освещения в городе Горно-Алтайске в рамках подпрограммы "Развитие и содержание объектов благоустройства, дорожной сети и пассажирского обслуживания в муниципальном образовании "Город Горно-Алтайск" на 2014-2019 годы" муниципальной программы муниципального образования "Город Горно-Алтайск" "Развитие дорожного хозяйства и благоустройства в муниципальном образовании "Город Горно-Алтайск" на 2014 - 2019 годы"</t>
  </si>
  <si>
    <t>Расходы на содержание мест захоронения в рамках подпрограммы "Развитие и содержание объектов благоустройства, дорожной сети и пассажирского обслуживания в муниципальном образовании "Город Горно-Алтайск" на 2014-2019 годы" муниципальной программы муниципального образования "Город Горно-Алтайск" "Развитие дорожного хозяйства и благоустройства в муниципальном образовании "Город Горно-Алтайск" на 2014 - 2019 годы"</t>
  </si>
  <si>
    <t>Расходы на прочие мероприятия направленные на благоустройство в городе Горно-Алтайске в рамках подпрограммы "Развитие и содержание объектов благоустройства, дорожной сети и пассажирского обслуживания в муниципальном образовании "Город Горно-Алтайск" на 2014-2019 годы" муниципальной программы муниципального образования "Город Горно-Алтайск" "Развитие дорожного хозяйства и благоустройства в муниципальном образовании "Город Горно-Алтайск" на 2014 - 2019 годы"</t>
  </si>
  <si>
    <t>Аналитическая ведомственная целевая программа "Повышение эффективности управления в Муниципальном учреждении "Управление коммунального хозяйства администрации города Горно-Алтайска" на 2014 - 2016 годы" в рамках муниципальной программы муниципального образования "Город Горно-Алтайск" "Развитие дорожного хозяйства и благоустройства в муниципальном образовании "Город Горно-Алтайск" на 2014 - 2019 годы"</t>
  </si>
  <si>
    <t>Материально-техническое обеспечение Муниципального учреждения "Управление коммунального хозяйства администрации города Горно-Алтайска в рамках муниципальной программы муниципального образования "Город Горно-Алтайск" "Развитие дорожного хозяйства и благоустройства в муниципальном образовании "Город Горно-Алтайск" на 2014 - 2019 годы"</t>
  </si>
  <si>
    <t>Муниципальная программа "Эффективное управление муниципальной собственностью в муниципальном образовании "Город Горно-Алтайск" на 2014 - 2019 годы"</t>
  </si>
  <si>
    <t>Аналитическая ведомственная целевая программа "Обеспечение деятельности Муниципального учреждения "Управление по имуществу и земельным отношениям города Горно-Алтайска" на 2014-2016 годы" в рамках муниципальной программы "Эффективное управление муниципальной собственностью в муниципальном образовании "Город Горно-Алтайск" на 2014 - 2019 годы"</t>
  </si>
  <si>
    <t>Материально-техническое обеспечение Муниципального учреждения "Управление по имуществу и земельным отношениям города Горно-Алтайска" в рамках муниципальной программы "Эффективное управление муниципальной собственностью в муниципальном образовании "Город Горно-Алтайск" на 2014 - 2019 годы"</t>
  </si>
  <si>
    <t>Расходы на повышение квалификации работников в Муниципальном учреждении "Управление по имуществу и земельным отношениям города Горно-Алтайска" в рамках муниципальной программы "Эффективное управление муниципальной собственностью в муниципальном образовании "Город Горно-Алтайск" на 2014 - 2019 годы"</t>
  </si>
  <si>
    <t>Подпрограмма "Повышение качества управления муниципальной собственностью в муниципальном образовании "Город Горно-Алтайск" на 2014-2019 годы" муниципальной программы "Эффективное управление муниципальной собственностью в муниципальном образовании "Город Горно-Алтайск" на 2014 - 2019 годы"</t>
  </si>
  <si>
    <t>Ведомственная целевая программа "Повышение эффективности управления и распоряжения муниципальным имуществом МО "Город Горно-Алтайск" на 2014-2016 годы" в рамках подпрограммы "Повышение качества управления муниципальной собственностью в муниципальном образовании "Город Горно-Алтайск" на 2014-2019 годы" муниципальной программы "Эффективное управление муниципальной собственностью в муниципальном образовании "Город Горно-Алтайск" на 2014 - 2019 годы"</t>
  </si>
  <si>
    <t>Расходы по капитальному ремонту муниципального имущества в рамках подпрограммы "Повышение качества управления муниципальной собственностью в муниципальном образовании "Город Горно-Алтайск" на 2014-2019 годы" муниципальной программы "Эффективное управление муниципальной собственностью в муниципальном образовании "Город Горно-Алтайск" на 2014 - 2019 годы"</t>
  </si>
  <si>
    <t>Расходы на приобретение для муниципальных нужд муниципального образования "Город Горно-Алтайск" товаров, работ, услуг в рамках подпрограммы "Повышение качества управления муниципальной собственностью в муниципальном образовании "Город Горно-Алтайск" муниципальной программы города Горно-Алтайска "Эффективное управлениемуниципальной собственностью в муниципальном образовании "Город Горно-Алтайск"</t>
  </si>
  <si>
    <t>Ведомственная целевая программа "Развитие системы видеонаблюдения за ситуацией в общественных местах в г. Горно-Алтайске на 2014-2016 годы" в рамках подпрограммы "Повышение качества управления муниципальной собственностью в муниципальном образовании "Город Горно-Алтайск" на 2014-2019 годы" муниципальной программы "Эффективное управление муниципальной собственностью в муниципальном образовании "Город Горно-Алтайск" на 2014 - 2019 годы"</t>
  </si>
  <si>
    <t>проведение оперативно-профилактических мероприятий в сфере борьбы с незаконным оборотом огнестрельного оружия, боеприпасов, взрывчатых веществ, взрывных устройств    Ведомственная целевая программа "Развитие системы видеонаблюдения за ситуацией в общественных местах в г. Горно-Алтайске и проведение оперативно-профилактических мероприятий в сфере борьбы с незаконным оборотом огнестрельного оружия, боеприпасов, взрывчатых веществ, взрывных устройств на 2014-2016 годы" муниципальной программы города Горно-Алтайска "Эффективное управление муниципальной собственностью в муниципальном образовании "Город Горно-Алтайск" на 2014-2016 годы"</t>
  </si>
  <si>
    <t>Ведомственная целевая программа "Эффективное использование земельных участков на территории муниципального образования "Город Горно-Алтайск" на 2014-2016 годы" в рамках подпрограммы "Повышение качества управления муниципальной собственностью в муниципальном образовании "Город Горно-Алтайск" на 2014-2019 годы" муниципальной программы "Эффективное управление муниципальной собственностью в муниципальном образовании "Город Горно-Алтайск" на 2014 - 2019 годы"</t>
  </si>
  <si>
    <t>Эффективное использование и распоряжение муниципальным имуществом в рамках подпрограммы "Повышение качества управления муниципальной собственностью в муниципальном образовании "Город Горно-Алтайск" на 2014-2019 годы" муниципальной программы "Эффективное управление муниципальной собственностью в муниципальном образовании "Город Горно-Алтайск" на 2014 - 2019 годы"</t>
  </si>
  <si>
    <t xml:space="preserve">исполнено </t>
  </si>
  <si>
    <t>070П015</t>
  </si>
  <si>
    <t>процент исполнения</t>
  </si>
  <si>
    <t xml:space="preserve">утверждено </t>
  </si>
  <si>
    <t>рублей</t>
  </si>
  <si>
    <t>утверждено</t>
  </si>
  <si>
    <t>исполнено</t>
  </si>
  <si>
    <t>Приложение № 4  к решению</t>
  </si>
  <si>
    <t xml:space="preserve">от                           2016 г. № </t>
  </si>
  <si>
    <t xml:space="preserve">от                      2016 г. № 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</si>
</sst>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_р_."/>
    <numFmt numFmtId="166" formatCode="#,##0.0_р_."/>
    <numFmt numFmtId="167" formatCode="#,##0_р_."/>
    <numFmt numFmtId="168" formatCode="#,##0.00&quot;р.&quot;"/>
    <numFmt numFmtId="169" formatCode="0.000"/>
    <numFmt numFmtId="170" formatCode="0.0000"/>
    <numFmt numFmtId="171" formatCode="0.00000"/>
    <numFmt numFmtId="172" formatCode="#,##0.000_р_."/>
    <numFmt numFmtId="173" formatCode="0.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00_р_._-;\-* #,##0.000_р_._-;_-* &quot;-&quot;??_р_._-;_-@_-"/>
    <numFmt numFmtId="179" formatCode="_-* #,##0.000_р_._-;\-* #,##0.000_р_._-;_-* &quot;-&quot;?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0_р_._-;\-* #,##0.000000_р_._-;_-* &quot;-&quot;??_р_._-;_-@_-"/>
    <numFmt numFmtId="183" formatCode="_-* #,##0.00000_р_._-;\-* #,##0.00000_р_._-;_-* &quot;-&quot;?????_р_._-;_-@_-"/>
    <numFmt numFmtId="184" formatCode="_-* #,##0.0000_р_._-;\-* #,##0.0000_р_._-;_-* &quot;-&quot;?????_р_._-;_-@_-"/>
    <numFmt numFmtId="185" formatCode="_-* #,##0.000_р_._-;\-* #,##0.000_р_._-;_-* &quot;-&quot;?????_р_._-;_-@_-"/>
    <numFmt numFmtId="186" formatCode="_-* #,##0.00_р_._-;\-* #,##0.00_р_._-;_-* &quot;-&quot;?????_р_._-;_-@_-"/>
    <numFmt numFmtId="187" formatCode="0.0000000000"/>
    <numFmt numFmtId="188" formatCode="0.000000000"/>
    <numFmt numFmtId="189" formatCode="0.00000000"/>
    <numFmt numFmtId="190" formatCode="0.0000000"/>
    <numFmt numFmtId="191" formatCode="_-* #,##0.000000_р_._-;\-* #,##0.000000_р_._-;_-* &quot;-&quot;??????_р_._-;_-@_-"/>
    <numFmt numFmtId="192" formatCode="0.0"/>
    <numFmt numFmtId="193" formatCode="#,##0.0000_р_."/>
    <numFmt numFmtId="194" formatCode="#,##0.00000_р_."/>
    <numFmt numFmtId="195" formatCode="_-* #,##0.0000000_р_._-;\-* #,##0.0000000_р_._-;_-* &quot;-&quot;??_р_._-;_-@_-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right"/>
    </xf>
    <xf numFmtId="181" fontId="6" fillId="0" borderId="10" xfId="0" applyNumberFormat="1" applyFont="1" applyFill="1" applyBorder="1" applyAlignment="1">
      <alignment/>
    </xf>
    <xf numFmtId="181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 shrinkToFit="1"/>
    </xf>
    <xf numFmtId="173" fontId="6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right"/>
    </xf>
    <xf numFmtId="181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3" fillId="34" borderId="0" xfId="0" applyFont="1" applyFill="1" applyAlignment="1">
      <alignment wrapText="1"/>
    </xf>
    <xf numFmtId="0" fontId="3" fillId="34" borderId="0" xfId="0" applyFont="1" applyFill="1" applyAlignment="1">
      <alignment/>
    </xf>
    <xf numFmtId="43" fontId="3" fillId="34" borderId="0" xfId="0" applyNumberFormat="1" applyFont="1" applyFill="1" applyAlignment="1">
      <alignment/>
    </xf>
    <xf numFmtId="183" fontId="3" fillId="34" borderId="0" xfId="0" applyNumberFormat="1" applyFont="1" applyFill="1" applyAlignment="1">
      <alignment wrapText="1"/>
    </xf>
    <xf numFmtId="0" fontId="8" fillId="34" borderId="0" xfId="0" applyFont="1" applyFill="1" applyAlignment="1">
      <alignment/>
    </xf>
    <xf numFmtId="0" fontId="3" fillId="34" borderId="11" xfId="0" applyFont="1" applyFill="1" applyBorder="1" applyAlignment="1">
      <alignment/>
    </xf>
    <xf numFmtId="0" fontId="4" fillId="34" borderId="11" xfId="0" applyFont="1" applyFill="1" applyBorder="1" applyAlignment="1">
      <alignment horizontal="center" wrapText="1"/>
    </xf>
    <xf numFmtId="49" fontId="3" fillId="34" borderId="11" xfId="0" applyNumberFormat="1" applyFont="1" applyFill="1" applyBorder="1" applyAlignment="1">
      <alignment horizontal="right"/>
    </xf>
    <xf numFmtId="181" fontId="3" fillId="34" borderId="11" xfId="0" applyNumberFormat="1" applyFont="1" applyFill="1" applyBorder="1" applyAlignment="1">
      <alignment horizontal="center"/>
    </xf>
    <xf numFmtId="49" fontId="3" fillId="34" borderId="0" xfId="0" applyNumberFormat="1" applyFont="1" applyFill="1" applyAlignment="1">
      <alignment wrapText="1"/>
    </xf>
    <xf numFmtId="49" fontId="3" fillId="34" borderId="0" xfId="0" applyNumberFormat="1" applyFont="1" applyFill="1" applyAlignment="1">
      <alignment horizontal="right"/>
    </xf>
    <xf numFmtId="0" fontId="3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4" fillId="0" borderId="11" xfId="0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right"/>
    </xf>
    <xf numFmtId="181" fontId="3" fillId="0" borderId="11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181" fontId="3" fillId="0" borderId="12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right"/>
    </xf>
    <xf numFmtId="181" fontId="3" fillId="0" borderId="15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right"/>
    </xf>
    <xf numFmtId="181" fontId="3" fillId="0" borderId="17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81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 shrinkToFit="1"/>
    </xf>
    <xf numFmtId="181" fontId="3" fillId="0" borderId="16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17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33" borderId="0" xfId="0" applyFont="1" applyFill="1" applyAlignment="1">
      <alignment/>
    </xf>
    <xf numFmtId="181" fontId="4" fillId="0" borderId="11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78" fontId="6" fillId="0" borderId="10" xfId="0" applyNumberFormat="1" applyFont="1" applyFill="1" applyBorder="1" applyAlignment="1">
      <alignment/>
    </xf>
    <xf numFmtId="178" fontId="7" fillId="0" borderId="10" xfId="0" applyNumberFormat="1" applyFont="1" applyFill="1" applyBorder="1" applyAlignment="1">
      <alignment/>
    </xf>
    <xf numFmtId="178" fontId="6" fillId="0" borderId="10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wrapText="1"/>
    </xf>
    <xf numFmtId="181" fontId="3" fillId="34" borderId="0" xfId="0" applyNumberFormat="1" applyFont="1" applyFill="1" applyAlignment="1">
      <alignment/>
    </xf>
    <xf numFmtId="181" fontId="5" fillId="34" borderId="0" xfId="0" applyNumberFormat="1" applyFont="1" applyFill="1" applyAlignment="1">
      <alignment/>
    </xf>
    <xf numFmtId="181" fontId="5" fillId="34" borderId="0" xfId="0" applyNumberFormat="1" applyFont="1" applyFill="1" applyAlignment="1">
      <alignment/>
    </xf>
    <xf numFmtId="181" fontId="3" fillId="34" borderId="12" xfId="0" applyNumberFormat="1" applyFont="1" applyFill="1" applyBorder="1" applyAlignment="1">
      <alignment horizontal="center" wrapText="1"/>
    </xf>
    <xf numFmtId="181" fontId="3" fillId="34" borderId="11" xfId="0" applyNumberFormat="1" applyFont="1" applyFill="1" applyBorder="1" applyAlignment="1">
      <alignment horizontal="center" wrapText="1"/>
    </xf>
    <xf numFmtId="181" fontId="4" fillId="34" borderId="11" xfId="0" applyNumberFormat="1" applyFont="1" applyFill="1" applyBorder="1" applyAlignment="1">
      <alignment horizontal="center"/>
    </xf>
    <xf numFmtId="181" fontId="3" fillId="0" borderId="0" xfId="0" applyNumberFormat="1" applyFont="1" applyFill="1" applyAlignment="1">
      <alignment/>
    </xf>
    <xf numFmtId="181" fontId="3" fillId="0" borderId="10" xfId="0" applyNumberFormat="1" applyFont="1" applyFill="1" applyBorder="1" applyAlignment="1">
      <alignment/>
    </xf>
    <xf numFmtId="181" fontId="3" fillId="0" borderId="0" xfId="0" applyNumberFormat="1" applyFont="1" applyFill="1" applyAlignment="1">
      <alignment horizontal="center"/>
    </xf>
    <xf numFmtId="181" fontId="3" fillId="34" borderId="0" xfId="0" applyNumberFormat="1" applyFont="1" applyFill="1" applyBorder="1" applyAlignment="1">
      <alignment/>
    </xf>
    <xf numFmtId="181" fontId="3" fillId="34" borderId="0" xfId="0" applyNumberFormat="1" applyFont="1" applyFill="1" applyAlignment="1">
      <alignment horizontal="right"/>
    </xf>
    <xf numFmtId="181" fontId="3" fillId="34" borderId="0" xfId="0" applyNumberFormat="1" applyFont="1" applyFill="1" applyAlignment="1">
      <alignment horizontal="center"/>
    </xf>
    <xf numFmtId="0" fontId="3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justify" vertical="center" wrapText="1"/>
    </xf>
    <xf numFmtId="0" fontId="3" fillId="34" borderId="10" xfId="0" applyFont="1" applyFill="1" applyBorder="1" applyAlignment="1">
      <alignment horizontal="justify" vertical="center" wrapText="1" shrinkToFit="1"/>
    </xf>
    <xf numFmtId="0" fontId="45" fillId="34" borderId="10" xfId="0" applyFont="1" applyFill="1" applyBorder="1" applyAlignment="1">
      <alignment horizontal="justify" vertical="center" wrapText="1"/>
    </xf>
    <xf numFmtId="43" fontId="4" fillId="0" borderId="10" xfId="0" applyNumberFormat="1" applyFont="1" applyFill="1" applyBorder="1" applyAlignment="1">
      <alignment horizontal="center"/>
    </xf>
    <xf numFmtId="43" fontId="3" fillId="0" borderId="10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0" xfId="0" applyNumberFormat="1" applyFont="1" applyFill="1" applyBorder="1" applyAlignment="1">
      <alignment/>
    </xf>
    <xf numFmtId="43" fontId="3" fillId="0" borderId="11" xfId="0" applyNumberFormat="1" applyFont="1" applyFill="1" applyBorder="1" applyAlignment="1">
      <alignment horizontal="center"/>
    </xf>
    <xf numFmtId="43" fontId="4" fillId="0" borderId="1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43" fontId="7" fillId="0" borderId="10" xfId="0" applyNumberFormat="1" applyFont="1" applyFill="1" applyBorder="1" applyAlignment="1">
      <alignment/>
    </xf>
    <xf numFmtId="43" fontId="6" fillId="0" borderId="10" xfId="0" applyNumberFormat="1" applyFont="1" applyFill="1" applyBorder="1" applyAlignment="1">
      <alignment/>
    </xf>
    <xf numFmtId="43" fontId="6" fillId="0" borderId="10" xfId="0" applyNumberFormat="1" applyFont="1" applyFill="1" applyBorder="1" applyAlignment="1">
      <alignment horizontal="right"/>
    </xf>
    <xf numFmtId="43" fontId="7" fillId="0" borderId="10" xfId="0" applyNumberFormat="1" applyFont="1" applyFill="1" applyBorder="1" applyAlignment="1">
      <alignment horizontal="center" vertical="center"/>
    </xf>
    <xf numFmtId="192" fontId="3" fillId="34" borderId="10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6" fillId="0" borderId="13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92" fontId="6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181" fontId="3" fillId="34" borderId="12" xfId="0" applyNumberFormat="1" applyFont="1" applyFill="1" applyBorder="1" applyAlignment="1">
      <alignment horizontal="center" vertical="center" wrapText="1"/>
    </xf>
    <xf numFmtId="181" fontId="3" fillId="34" borderId="11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wrapText="1"/>
    </xf>
    <xf numFmtId="0" fontId="3" fillId="34" borderId="19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181" fontId="3" fillId="34" borderId="12" xfId="0" applyNumberFormat="1" applyFont="1" applyFill="1" applyBorder="1" applyAlignment="1">
      <alignment horizontal="center"/>
    </xf>
    <xf numFmtId="181" fontId="3" fillId="34" borderId="11" xfId="0" applyNumberFormat="1" applyFont="1" applyFill="1" applyBorder="1" applyAlignment="1">
      <alignment horizontal="center"/>
    </xf>
    <xf numFmtId="181" fontId="3" fillId="34" borderId="12" xfId="0" applyNumberFormat="1" applyFont="1" applyFill="1" applyBorder="1" applyAlignment="1">
      <alignment horizontal="center" vertical="center"/>
    </xf>
    <xf numFmtId="181" fontId="3" fillId="34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0"/>
  <sheetViews>
    <sheetView tabSelected="1" zoomScalePageLayoutView="0" workbookViewId="0" topLeftCell="B1">
      <selection activeCell="G5" sqref="G5"/>
    </sheetView>
  </sheetViews>
  <sheetFormatPr defaultColWidth="9.00390625" defaultRowHeight="12.75"/>
  <cols>
    <col min="1" max="1" width="0" style="0" hidden="1" customWidth="1"/>
    <col min="2" max="2" width="67.125" style="0" customWidth="1"/>
    <col min="3" max="3" width="5.00390625" style="0" customWidth="1"/>
    <col min="4" max="4" width="5.75390625" style="0" customWidth="1"/>
    <col min="5" max="5" width="16.375" style="0" hidden="1" customWidth="1"/>
    <col min="6" max="6" width="21.00390625" style="0" customWidth="1"/>
    <col min="7" max="7" width="20.00390625" style="0" customWidth="1"/>
    <col min="8" max="8" width="11.25390625" style="0" customWidth="1"/>
  </cols>
  <sheetData>
    <row r="1" spans="2:7" ht="15">
      <c r="B1" s="1"/>
      <c r="C1" s="1"/>
      <c r="D1" s="62"/>
      <c r="E1" s="1"/>
      <c r="G1" s="62" t="s">
        <v>581</v>
      </c>
    </row>
    <row r="2" spans="2:7" ht="15">
      <c r="B2" s="1"/>
      <c r="C2" s="1"/>
      <c r="D2" s="62"/>
      <c r="E2" s="1"/>
      <c r="G2" s="62" t="s">
        <v>127</v>
      </c>
    </row>
    <row r="3" spans="2:7" ht="15">
      <c r="B3" s="1"/>
      <c r="C3" s="1"/>
      <c r="D3" s="62"/>
      <c r="E3" s="1"/>
      <c r="G3" s="62" t="s">
        <v>65</v>
      </c>
    </row>
    <row r="4" spans="2:7" ht="15">
      <c r="B4" s="1"/>
      <c r="C4" s="1"/>
      <c r="D4" s="63"/>
      <c r="E4" s="2"/>
      <c r="G4" s="63" t="s">
        <v>819</v>
      </c>
    </row>
    <row r="5" spans="2:5" ht="15">
      <c r="B5" s="1"/>
      <c r="C5" s="1"/>
      <c r="D5" s="3"/>
      <c r="E5" s="3"/>
    </row>
    <row r="6" spans="2:5" ht="12.75">
      <c r="B6" s="106" t="s">
        <v>488</v>
      </c>
      <c r="C6" s="106"/>
      <c r="D6" s="106"/>
      <c r="E6" s="106"/>
    </row>
    <row r="7" spans="2:5" ht="12.75">
      <c r="B7" s="106"/>
      <c r="C7" s="106"/>
      <c r="D7" s="106"/>
      <c r="E7" s="106"/>
    </row>
    <row r="8" spans="2:7" ht="15">
      <c r="B8" s="1"/>
      <c r="C8" s="1"/>
      <c r="D8" s="1"/>
      <c r="E8" s="1"/>
      <c r="G8" s="102" t="s">
        <v>814</v>
      </c>
    </row>
    <row r="9" spans="2:8" ht="34.5" customHeight="1">
      <c r="B9" s="65" t="s">
        <v>0</v>
      </c>
      <c r="C9" s="65" t="s">
        <v>60</v>
      </c>
      <c r="D9" s="65" t="s">
        <v>61</v>
      </c>
      <c r="E9" s="65" t="s">
        <v>6</v>
      </c>
      <c r="F9" s="96" t="s">
        <v>815</v>
      </c>
      <c r="G9" s="65" t="s">
        <v>816</v>
      </c>
      <c r="H9" s="104" t="s">
        <v>812</v>
      </c>
    </row>
    <row r="10" spans="2:8" ht="30" hidden="1">
      <c r="B10" s="4"/>
      <c r="C10" s="4"/>
      <c r="D10" s="4"/>
      <c r="E10" s="65" t="s">
        <v>131</v>
      </c>
      <c r="H10" s="103" t="s">
        <v>812</v>
      </c>
    </row>
    <row r="11" spans="2:8" ht="15">
      <c r="B11" s="66" t="s">
        <v>78</v>
      </c>
      <c r="C11" s="5"/>
      <c r="D11" s="5"/>
      <c r="E11" s="67" t="e">
        <f>E12+E22+E28+E33+E38+E41+E45+E47+E49</f>
        <v>#REF!</v>
      </c>
      <c r="F11" s="97">
        <f>F12+F22+F28+F33+F38+F41+F45+F47+F49+F20</f>
        <v>1898177291.9299998</v>
      </c>
      <c r="G11" s="97">
        <f>G12+G22+G28+G33+G38+G41+G45+G47+G49+G20</f>
        <v>1814826513.38</v>
      </c>
      <c r="H11" s="105">
        <f>G11/F11*100</f>
        <v>95.60890445247864</v>
      </c>
    </row>
    <row r="12" spans="2:8" ht="15">
      <c r="B12" s="14" t="s">
        <v>7</v>
      </c>
      <c r="C12" s="12" t="s">
        <v>8</v>
      </c>
      <c r="D12" s="12" t="s">
        <v>9</v>
      </c>
      <c r="E12" s="68" t="e">
        <f>SUM(E13:E19)</f>
        <v>#REF!</v>
      </c>
      <c r="F12" s="97">
        <f>SUM(F13:F19)</f>
        <v>138535677.89</v>
      </c>
      <c r="G12" s="97">
        <f>SUM(G13:G19)</f>
        <v>130260154.50999999</v>
      </c>
      <c r="H12" s="105">
        <f aca="true" t="shared" si="0" ref="H12:H50">G12/F12*100</f>
        <v>94.02643167013561</v>
      </c>
    </row>
    <row r="13" spans="2:8" ht="30">
      <c r="B13" s="8" t="s">
        <v>138</v>
      </c>
      <c r="C13" s="5" t="s">
        <v>8</v>
      </c>
      <c r="D13" s="5" t="s">
        <v>22</v>
      </c>
      <c r="E13" s="67">
        <f>'2015 г.вед'!H75</f>
        <v>0</v>
      </c>
      <c r="F13" s="98">
        <f>'2015 г.вед'!I75</f>
        <v>2990800</v>
      </c>
      <c r="G13" s="98">
        <f>'2015 г.вед'!J75</f>
        <v>2990688.66</v>
      </c>
      <c r="H13" s="105">
        <f t="shared" si="0"/>
        <v>99.99627725023406</v>
      </c>
    </row>
    <row r="14" spans="2:8" ht="45">
      <c r="B14" s="9" t="s">
        <v>82</v>
      </c>
      <c r="C14" s="5" t="s">
        <v>8</v>
      </c>
      <c r="D14" s="5" t="s">
        <v>10</v>
      </c>
      <c r="E14" s="67">
        <f>'2015 г.вед'!H459</f>
        <v>213</v>
      </c>
      <c r="F14" s="98">
        <f>'2015 г.вед'!I459</f>
        <v>4530003</v>
      </c>
      <c r="G14" s="98">
        <f>'2015 г.вед'!J459</f>
        <v>4499475.86</v>
      </c>
      <c r="H14" s="105">
        <f t="shared" si="0"/>
        <v>99.32611214606261</v>
      </c>
    </row>
    <row r="15" spans="2:8" ht="45">
      <c r="B15" s="8" t="s">
        <v>85</v>
      </c>
      <c r="C15" s="5" t="s">
        <v>8</v>
      </c>
      <c r="D15" s="5" t="s">
        <v>13</v>
      </c>
      <c r="E15" s="69">
        <f>'2015 г.вед'!H14+'2015 г.вед'!H83+'2015 г.вед'!H1077</f>
        <v>5889.520000000004</v>
      </c>
      <c r="F15" s="99">
        <f>'2015 г.вед'!I14+'2015 г.вед'!I83+'2015 г.вед'!I1077</f>
        <v>101119479</v>
      </c>
      <c r="G15" s="99">
        <f>'2015 г.вед'!J14+'2015 г.вед'!J83+'2015 г.вед'!J1077</f>
        <v>100176480.22</v>
      </c>
      <c r="H15" s="105">
        <f t="shared" si="0"/>
        <v>99.06744102192219</v>
      </c>
    </row>
    <row r="16" spans="2:8" ht="30.75" customHeight="1">
      <c r="B16" s="8" t="s">
        <v>139</v>
      </c>
      <c r="C16" s="5" t="s">
        <v>8</v>
      </c>
      <c r="D16" s="5" t="s">
        <v>14</v>
      </c>
      <c r="E16" s="67" t="e">
        <f>'2015 г.вед'!H1157+'2015 г.вед'!H921</f>
        <v>#REF!</v>
      </c>
      <c r="F16" s="98">
        <f>'2015 г.вед'!I1157+'2015 г.вед'!I921</f>
        <v>11806481.35</v>
      </c>
      <c r="G16" s="98">
        <f>'2015 г.вед'!J1157+'2015 г.вед'!J921</f>
        <v>11657090.96</v>
      </c>
      <c r="H16" s="105">
        <f t="shared" si="0"/>
        <v>98.73467474710407</v>
      </c>
    </row>
    <row r="17" spans="2:8" ht="15">
      <c r="B17" s="8" t="s">
        <v>132</v>
      </c>
      <c r="C17" s="5" t="s">
        <v>8</v>
      </c>
      <c r="D17" s="5" t="s">
        <v>32</v>
      </c>
      <c r="E17" s="67">
        <f>'2015 г.вед'!H493</f>
        <v>3000</v>
      </c>
      <c r="F17" s="98">
        <f>'2015 г.вед'!I493</f>
        <v>1397348</v>
      </c>
      <c r="G17" s="98">
        <f>'2015 г.вед'!J493</f>
        <v>1397348</v>
      </c>
      <c r="H17" s="105">
        <f t="shared" si="0"/>
        <v>100</v>
      </c>
    </row>
    <row r="18" spans="2:8" ht="15">
      <c r="B18" s="8" t="s">
        <v>18</v>
      </c>
      <c r="C18" s="5" t="s">
        <v>8</v>
      </c>
      <c r="D18" s="5" t="s">
        <v>74</v>
      </c>
      <c r="E18" s="67">
        <f>'2015 г.вед'!H128</f>
        <v>2000</v>
      </c>
      <c r="F18" s="98">
        <f>'2015 г.вед'!I128+'2015 г.вед'!I938</f>
        <v>3870834</v>
      </c>
      <c r="G18" s="98">
        <f>'2015 г.вед'!J128+'2015 г.вед'!J938</f>
        <v>0</v>
      </c>
      <c r="H18" s="105">
        <f t="shared" si="0"/>
        <v>0</v>
      </c>
    </row>
    <row r="19" spans="2:8" ht="15">
      <c r="B19" s="8" t="s">
        <v>20</v>
      </c>
      <c r="C19" s="5" t="s">
        <v>8</v>
      </c>
      <c r="D19" s="5" t="s">
        <v>134</v>
      </c>
      <c r="E19" s="67" t="e">
        <f>'2015 г.вед'!H42+'2015 г.вед'!H134+'2015 г.вед'!H944+'2015 г.вед'!H1105</f>
        <v>#REF!</v>
      </c>
      <c r="F19" s="98">
        <f>'2015 г.вед'!I42+'2015 г.вед'!I134+'2015 г.вед'!I944+'2015 г.вед'!I1105+'2015 г.вед'!I500</f>
        <v>12820732.54</v>
      </c>
      <c r="G19" s="98">
        <f>'2015 г.вед'!J42+'2015 г.вед'!J134+'2015 г.вед'!J944+'2015 г.вед'!J1105+'2015 г.вед'!J500</f>
        <v>9539070.809999999</v>
      </c>
      <c r="H19" s="105">
        <f t="shared" si="0"/>
        <v>74.40347718227963</v>
      </c>
    </row>
    <row r="20" spans="2:8" ht="16.5" customHeight="1">
      <c r="B20" s="84" t="s">
        <v>507</v>
      </c>
      <c r="C20" s="12" t="s">
        <v>10</v>
      </c>
      <c r="D20" s="12" t="s">
        <v>9</v>
      </c>
      <c r="E20" s="68"/>
      <c r="F20" s="97">
        <f>F21</f>
        <v>5058438.04</v>
      </c>
      <c r="G20" s="97">
        <f>G21</f>
        <v>4841928.29</v>
      </c>
      <c r="H20" s="105">
        <f t="shared" si="0"/>
        <v>95.719829949721</v>
      </c>
    </row>
    <row r="21" spans="2:8" ht="31.5" customHeight="1">
      <c r="B21" s="37" t="s">
        <v>506</v>
      </c>
      <c r="C21" s="5" t="s">
        <v>10</v>
      </c>
      <c r="D21" s="5" t="s">
        <v>23</v>
      </c>
      <c r="E21" s="67"/>
      <c r="F21" s="98">
        <f>'2015 г.вед'!I173</f>
        <v>5058438.04</v>
      </c>
      <c r="G21" s="98">
        <f>'2015 г.вед'!J173</f>
        <v>4841928.29</v>
      </c>
      <c r="H21" s="105">
        <f t="shared" si="0"/>
        <v>95.719829949721</v>
      </c>
    </row>
    <row r="22" spans="2:8" ht="15">
      <c r="B22" s="11" t="s">
        <v>66</v>
      </c>
      <c r="C22" s="12" t="s">
        <v>13</v>
      </c>
      <c r="D22" s="12" t="s">
        <v>9</v>
      </c>
      <c r="E22" s="68" t="e">
        <f>SUM(E24:E27)</f>
        <v>#REF!</v>
      </c>
      <c r="F22" s="97">
        <f>SUM(F23:F27)</f>
        <v>286616680.57</v>
      </c>
      <c r="G22" s="97">
        <f>SUM(G23:G27)</f>
        <v>279764006.12</v>
      </c>
      <c r="H22" s="105">
        <f t="shared" si="0"/>
        <v>97.60911526978404</v>
      </c>
    </row>
    <row r="23" spans="2:8" ht="15.75">
      <c r="B23" s="37" t="s">
        <v>509</v>
      </c>
      <c r="C23" s="5" t="s">
        <v>13</v>
      </c>
      <c r="D23" s="5" t="s">
        <v>14</v>
      </c>
      <c r="E23" s="67"/>
      <c r="F23" s="98">
        <f>'2015 г.вед'!I184</f>
        <v>61284220</v>
      </c>
      <c r="G23" s="98">
        <f>'2015 г.вед'!J184</f>
        <v>61284220</v>
      </c>
      <c r="H23" s="105">
        <f t="shared" si="0"/>
        <v>100</v>
      </c>
    </row>
    <row r="24" spans="2:8" ht="15">
      <c r="B24" s="8" t="s">
        <v>72</v>
      </c>
      <c r="C24" s="5" t="s">
        <v>13</v>
      </c>
      <c r="D24" s="5" t="s">
        <v>32</v>
      </c>
      <c r="E24" s="67">
        <f>'2015 г.вед'!H993</f>
        <v>23</v>
      </c>
      <c r="F24" s="98">
        <f>'2015 г.вед'!I993</f>
        <v>5241901</v>
      </c>
      <c r="G24" s="98">
        <f>'2015 г.вед'!J993</f>
        <v>5241901</v>
      </c>
      <c r="H24" s="105">
        <f t="shared" si="0"/>
        <v>100</v>
      </c>
    </row>
    <row r="25" spans="2:8" ht="15">
      <c r="B25" s="8" t="s">
        <v>563</v>
      </c>
      <c r="C25" s="5" t="s">
        <v>13</v>
      </c>
      <c r="D25" s="5" t="s">
        <v>45</v>
      </c>
      <c r="E25" s="67"/>
      <c r="F25" s="98">
        <f>'2015 г.вед'!I191</f>
        <v>655380</v>
      </c>
      <c r="G25" s="98">
        <f>'2015 г.вед'!J191</f>
        <v>655380</v>
      </c>
      <c r="H25" s="105">
        <f t="shared" si="0"/>
        <v>100</v>
      </c>
    </row>
    <row r="26" spans="2:8" ht="15">
      <c r="B26" s="8" t="s">
        <v>97</v>
      </c>
      <c r="C26" s="5" t="s">
        <v>13</v>
      </c>
      <c r="D26" s="5" t="s">
        <v>23</v>
      </c>
      <c r="E26" s="67" t="e">
        <f>'2015 г.вед'!H1003+'2015 г.вед'!H196</f>
        <v>#REF!</v>
      </c>
      <c r="F26" s="98">
        <f>'2015 г.вед'!I1003+'2015 г.вед'!I196</f>
        <v>202975124.64</v>
      </c>
      <c r="G26" s="98">
        <f>'2015 г.вед'!J1003+'2015 г.вед'!J196</f>
        <v>198058857.09</v>
      </c>
      <c r="H26" s="105">
        <f t="shared" si="0"/>
        <v>97.57789652366537</v>
      </c>
    </row>
    <row r="27" spans="2:8" ht="15">
      <c r="B27" s="8" t="s">
        <v>75</v>
      </c>
      <c r="C27" s="5" t="s">
        <v>13</v>
      </c>
      <c r="D27" s="5" t="s">
        <v>16</v>
      </c>
      <c r="E27" s="67">
        <f>'2015 г.вед'!H207+'2015 г.вед'!H52</f>
        <v>1936</v>
      </c>
      <c r="F27" s="98">
        <f>'2015 г.вед'!I207+'2015 г.вед'!I52+'2015 г.вед'!I1122</f>
        <v>16460054.93</v>
      </c>
      <c r="G27" s="98">
        <f>'2015 г.вед'!J207+'2015 г.вед'!J52+'2015 г.вед'!J1122</f>
        <v>14523648.030000001</v>
      </c>
      <c r="H27" s="105">
        <f t="shared" si="0"/>
        <v>88.23572030448868</v>
      </c>
    </row>
    <row r="28" spans="2:8" ht="15">
      <c r="B28" s="11" t="s">
        <v>25</v>
      </c>
      <c r="C28" s="12" t="s">
        <v>26</v>
      </c>
      <c r="D28" s="12" t="s">
        <v>9</v>
      </c>
      <c r="E28" s="68">
        <f>SUM(E29:E32)</f>
        <v>-72205.608</v>
      </c>
      <c r="F28" s="97">
        <f>SUM(F29:F32)</f>
        <v>347935648.75000006</v>
      </c>
      <c r="G28" s="97">
        <f>SUM(G29:G32)</f>
        <v>295648000.41999996</v>
      </c>
      <c r="H28" s="105">
        <f t="shared" si="0"/>
        <v>84.97203476624207</v>
      </c>
    </row>
    <row r="29" spans="2:8" ht="15">
      <c r="B29" s="8" t="s">
        <v>27</v>
      </c>
      <c r="C29" s="5" t="s">
        <v>26</v>
      </c>
      <c r="D29" s="5" t="s">
        <v>8</v>
      </c>
      <c r="E29" s="67">
        <f>'2015 г.вед'!H249+'2015 г.вед'!H1138</f>
        <v>-42896</v>
      </c>
      <c r="F29" s="98">
        <f>'2015 г.вед'!I249+'2015 г.вед'!I1138</f>
        <v>102665055.31</v>
      </c>
      <c r="G29" s="98">
        <f>'2015 г.вед'!J249+'2015 г.вед'!J1138</f>
        <v>78175039.00999999</v>
      </c>
      <c r="H29" s="105">
        <f t="shared" si="0"/>
        <v>76.14571362568138</v>
      </c>
    </row>
    <row r="30" spans="2:8" ht="15">
      <c r="B30" s="8" t="s">
        <v>28</v>
      </c>
      <c r="C30" s="5" t="s">
        <v>26</v>
      </c>
      <c r="D30" s="5" t="s">
        <v>22</v>
      </c>
      <c r="E30" s="67">
        <f>'2015 г.вед'!H262+'2015 г.вед'!H958</f>
        <v>6482</v>
      </c>
      <c r="F30" s="98">
        <f>'2015 г.вед'!I262+'2015 г.вед'!I958</f>
        <v>114730952.48</v>
      </c>
      <c r="G30" s="98">
        <f>'2015 г.вед'!J262+'2015 г.вед'!J958</f>
        <v>98658885.67</v>
      </c>
      <c r="H30" s="105">
        <f t="shared" si="0"/>
        <v>85.9915162712506</v>
      </c>
    </row>
    <row r="31" spans="2:8" ht="15">
      <c r="B31" s="8" t="s">
        <v>73</v>
      </c>
      <c r="C31" s="5" t="s">
        <v>26</v>
      </c>
      <c r="D31" s="5" t="s">
        <v>10</v>
      </c>
      <c r="E31" s="67">
        <f>'2015 г.вед'!H287</f>
        <v>-38154.60799999999</v>
      </c>
      <c r="F31" s="98">
        <f>'2015 г.вед'!I287+'2015 г.вед'!I1019</f>
        <v>109607873.86</v>
      </c>
      <c r="G31" s="98">
        <f>'2015 г.вед'!J287+'2015 г.вед'!J1019</f>
        <v>98599621.59</v>
      </c>
      <c r="H31" s="105">
        <f t="shared" si="0"/>
        <v>89.95669573514343</v>
      </c>
    </row>
    <row r="32" spans="2:8" ht="18" customHeight="1">
      <c r="B32" s="8" t="s">
        <v>64</v>
      </c>
      <c r="C32" s="5" t="s">
        <v>26</v>
      </c>
      <c r="D32" s="5" t="s">
        <v>26</v>
      </c>
      <c r="E32" s="67">
        <f>'2015 г.вед'!H1046</f>
        <v>2363</v>
      </c>
      <c r="F32" s="98">
        <f>'2015 г.вед'!I1046</f>
        <v>20931767.1</v>
      </c>
      <c r="G32" s="98">
        <f>'2015 г.вед'!J1046</f>
        <v>20214454.15</v>
      </c>
      <c r="H32" s="105">
        <f t="shared" si="0"/>
        <v>96.5730893785838</v>
      </c>
    </row>
    <row r="33" spans="2:8" ht="15">
      <c r="B33" s="11" t="s">
        <v>31</v>
      </c>
      <c r="C33" s="12" t="s">
        <v>32</v>
      </c>
      <c r="D33" s="12" t="s">
        <v>9</v>
      </c>
      <c r="E33" s="68" t="e">
        <f>SUM(E34:E37)</f>
        <v>#REF!</v>
      </c>
      <c r="F33" s="97">
        <f>SUM(F34:F37)</f>
        <v>943429331.4499999</v>
      </c>
      <c r="G33" s="97">
        <f>SUM(G34:G37)</f>
        <v>928843440.1800001</v>
      </c>
      <c r="H33" s="105">
        <f t="shared" si="0"/>
        <v>98.45394977834935</v>
      </c>
    </row>
    <row r="34" spans="2:8" ht="15">
      <c r="B34" s="8" t="s">
        <v>33</v>
      </c>
      <c r="C34" s="5" t="s">
        <v>32</v>
      </c>
      <c r="D34" s="5" t="s">
        <v>8</v>
      </c>
      <c r="E34" s="67">
        <f>'2015 г.вед'!H642+'2015 г.вед'!H313</f>
        <v>26710.185999999998</v>
      </c>
      <c r="F34" s="98">
        <f>'2015 г.вед'!I642+'2015 г.вед'!I313+'2015 г.вед'!I1146</f>
        <v>401657410.34000003</v>
      </c>
      <c r="G34" s="98">
        <f>'2015 г.вед'!J642+'2015 г.вед'!J313+'2015 г.вед'!J1146</f>
        <v>391896343.82000005</v>
      </c>
      <c r="H34" s="105">
        <f t="shared" si="0"/>
        <v>97.56980295427954</v>
      </c>
    </row>
    <row r="35" spans="2:8" ht="15">
      <c r="B35" s="8" t="s">
        <v>36</v>
      </c>
      <c r="C35" s="5" t="s">
        <v>32</v>
      </c>
      <c r="D35" s="5" t="s">
        <v>22</v>
      </c>
      <c r="E35" s="67" t="e">
        <f>'2015 г.вед'!H329+'2015 г.вед'!H509+'2015 г.вед'!H713</f>
        <v>#REF!</v>
      </c>
      <c r="F35" s="98">
        <f>'2015 г.вед'!I329+'2015 г.вед'!I509+'2015 г.вед'!I713</f>
        <v>486305410.2699999</v>
      </c>
      <c r="G35" s="98">
        <f>'2015 г.вед'!J329+'2015 г.вед'!J509+'2015 г.вед'!J713</f>
        <v>482146961.55999994</v>
      </c>
      <c r="H35" s="105">
        <f t="shared" si="0"/>
        <v>99.14488948258025</v>
      </c>
    </row>
    <row r="36" spans="2:8" ht="15">
      <c r="B36" s="8" t="s">
        <v>39</v>
      </c>
      <c r="C36" s="5" t="s">
        <v>32</v>
      </c>
      <c r="D36" s="5" t="s">
        <v>32</v>
      </c>
      <c r="E36" s="67" t="e">
        <f>'2015 г.вед'!H812</f>
        <v>#REF!</v>
      </c>
      <c r="F36" s="98">
        <f>'2015 г.вед'!I812+'2015 г.вед'!I362</f>
        <v>16214969.95</v>
      </c>
      <c r="G36" s="98">
        <f>'2015 г.вед'!J812+'2015 г.вед'!J362</f>
        <v>16092620.219999999</v>
      </c>
      <c r="H36" s="105">
        <f t="shared" si="0"/>
        <v>99.2454520089937</v>
      </c>
    </row>
    <row r="37" spans="2:8" ht="15">
      <c r="B37" s="8" t="s">
        <v>41</v>
      </c>
      <c r="C37" s="5" t="s">
        <v>32</v>
      </c>
      <c r="D37" s="5" t="s">
        <v>23</v>
      </c>
      <c r="E37" s="67">
        <f>'2015 г.вед'!H843</f>
        <v>1127</v>
      </c>
      <c r="F37" s="98">
        <f>'2015 г.вед'!I843</f>
        <v>39251540.89</v>
      </c>
      <c r="G37" s="98">
        <f>'2015 г.вед'!J843</f>
        <v>38707514.58</v>
      </c>
      <c r="H37" s="105">
        <f t="shared" si="0"/>
        <v>98.6140001190664</v>
      </c>
    </row>
    <row r="38" spans="2:8" ht="15">
      <c r="B38" s="11" t="s">
        <v>140</v>
      </c>
      <c r="C38" s="12" t="s">
        <v>45</v>
      </c>
      <c r="D38" s="12" t="s">
        <v>9</v>
      </c>
      <c r="E38" s="68" t="e">
        <f>SUM(E39:E40)</f>
        <v>#REF!</v>
      </c>
      <c r="F38" s="97">
        <f>SUM(F39:F40)</f>
        <v>26508815</v>
      </c>
      <c r="G38" s="97">
        <f>SUM(G39:G40)</f>
        <v>25391769.94</v>
      </c>
      <c r="H38" s="105">
        <f t="shared" si="0"/>
        <v>95.78613732828119</v>
      </c>
    </row>
    <row r="39" spans="2:8" ht="15">
      <c r="B39" s="8" t="s">
        <v>46</v>
      </c>
      <c r="C39" s="5" t="s">
        <v>45</v>
      </c>
      <c r="D39" s="5" t="s">
        <v>8</v>
      </c>
      <c r="E39" s="67" t="e">
        <f>'2015 г.вед'!H536</f>
        <v>#REF!</v>
      </c>
      <c r="F39" s="98">
        <f>'2015 г.вед'!I536</f>
        <v>18673892</v>
      </c>
      <c r="G39" s="98">
        <f>'2015 г.вед'!J536</f>
        <v>17763233.080000002</v>
      </c>
      <c r="H39" s="105">
        <f t="shared" si="0"/>
        <v>95.12335768033789</v>
      </c>
    </row>
    <row r="40" spans="2:8" ht="15">
      <c r="B40" s="8" t="s">
        <v>136</v>
      </c>
      <c r="C40" s="5" t="s">
        <v>45</v>
      </c>
      <c r="D40" s="5" t="s">
        <v>13</v>
      </c>
      <c r="E40" s="67">
        <f>'2015 г.вед'!H585</f>
        <v>287</v>
      </c>
      <c r="F40" s="98">
        <f>'2015 г.вед'!I585</f>
        <v>7834923</v>
      </c>
      <c r="G40" s="98">
        <f>'2015 г.вед'!J585</f>
        <v>7628536.859999999</v>
      </c>
      <c r="H40" s="105">
        <f t="shared" si="0"/>
        <v>97.36581788997798</v>
      </c>
    </row>
    <row r="41" spans="2:8" ht="15">
      <c r="B41" s="11" t="s">
        <v>53</v>
      </c>
      <c r="C41" s="12" t="s">
        <v>24</v>
      </c>
      <c r="D41" s="12" t="s">
        <v>9</v>
      </c>
      <c r="E41" s="13" t="e">
        <f>SUM(E42:E44)</f>
        <v>#REF!</v>
      </c>
      <c r="F41" s="97">
        <f>SUM(F42:F44)</f>
        <v>60550406.75</v>
      </c>
      <c r="G41" s="97">
        <f>SUM(G42:G44)</f>
        <v>60545993.49</v>
      </c>
      <c r="H41" s="105">
        <f t="shared" si="0"/>
        <v>99.99271142798723</v>
      </c>
    </row>
    <row r="42" spans="2:8" ht="15">
      <c r="B42" s="8" t="s">
        <v>54</v>
      </c>
      <c r="C42" s="5" t="s">
        <v>24</v>
      </c>
      <c r="D42" s="5" t="s">
        <v>8</v>
      </c>
      <c r="E42" s="6">
        <f>'2015 г.вед'!H403</f>
        <v>0</v>
      </c>
      <c r="F42" s="98">
        <f>'2015 г.вед'!I403</f>
        <v>1358000</v>
      </c>
      <c r="G42" s="98">
        <f>'2015 г.вед'!J403</f>
        <v>1357978.14</v>
      </c>
      <c r="H42" s="105">
        <f t="shared" si="0"/>
        <v>99.99839027982325</v>
      </c>
    </row>
    <row r="43" spans="2:8" ht="15">
      <c r="B43" s="8" t="s">
        <v>58</v>
      </c>
      <c r="C43" s="5" t="s">
        <v>24</v>
      </c>
      <c r="D43" s="5" t="s">
        <v>10</v>
      </c>
      <c r="E43" s="6" t="e">
        <f>'2015 г.вед'!H64+'2015 г.вед'!H409+'2015 г.вед'!H908+'2015 г.вед'!H974</f>
        <v>#REF!</v>
      </c>
      <c r="F43" s="98">
        <f>'2015 г.вед'!I64+'2015 г.вед'!I409+'2015 г.вед'!I908+'2015 г.вед'!I974</f>
        <v>42791736.75</v>
      </c>
      <c r="G43" s="98">
        <f>'2015 г.вед'!J64+'2015 г.вед'!J409+'2015 г.вед'!J908+'2015 г.вед'!J974</f>
        <v>42787781.35</v>
      </c>
      <c r="H43" s="105">
        <f t="shared" si="0"/>
        <v>99.9907566266284</v>
      </c>
    </row>
    <row r="44" spans="2:8" ht="15">
      <c r="B44" s="8" t="s">
        <v>59</v>
      </c>
      <c r="C44" s="5" t="s">
        <v>24</v>
      </c>
      <c r="D44" s="5" t="s">
        <v>13</v>
      </c>
      <c r="E44" s="6">
        <f>'2015 г.вед'!H913</f>
        <v>0</v>
      </c>
      <c r="F44" s="98">
        <f>'2015 г.вед'!I913+'2015 г.вед'!I432</f>
        <v>16400670</v>
      </c>
      <c r="G44" s="98">
        <f>'2015 г.вед'!J913+'2015 г.вед'!J432</f>
        <v>16400234</v>
      </c>
      <c r="H44" s="105">
        <f t="shared" si="0"/>
        <v>99.99734157202114</v>
      </c>
    </row>
    <row r="45" spans="2:8" ht="15">
      <c r="B45" s="11" t="s">
        <v>141</v>
      </c>
      <c r="C45" s="14">
        <v>11</v>
      </c>
      <c r="D45" s="12" t="s">
        <v>9</v>
      </c>
      <c r="E45" s="7">
        <f>E46</f>
        <v>0</v>
      </c>
      <c r="F45" s="100">
        <f>F46</f>
        <v>3149870</v>
      </c>
      <c r="G45" s="100">
        <f>G46</f>
        <v>3138796.95</v>
      </c>
      <c r="H45" s="105">
        <f t="shared" si="0"/>
        <v>99.64846009517854</v>
      </c>
    </row>
    <row r="46" spans="2:8" ht="15">
      <c r="B46" s="8" t="s">
        <v>135</v>
      </c>
      <c r="C46" s="4">
        <v>11</v>
      </c>
      <c r="D46" s="5" t="s">
        <v>8</v>
      </c>
      <c r="E46" s="10">
        <f>'2015 г.вед'!H437</f>
        <v>0</v>
      </c>
      <c r="F46" s="98">
        <f>'2015 г.вед'!I437</f>
        <v>3149870</v>
      </c>
      <c r="G46" s="98">
        <f>'2015 г.вед'!J437</f>
        <v>3138796.95</v>
      </c>
      <c r="H46" s="105">
        <f t="shared" si="0"/>
        <v>99.64846009517854</v>
      </c>
    </row>
    <row r="47" spans="2:8" ht="15">
      <c r="B47" s="11" t="s">
        <v>142</v>
      </c>
      <c r="C47" s="14">
        <v>12</v>
      </c>
      <c r="D47" s="12" t="s">
        <v>9</v>
      </c>
      <c r="E47" s="7">
        <f>E48</f>
        <v>0</v>
      </c>
      <c r="F47" s="100">
        <f>F48</f>
        <v>2400000</v>
      </c>
      <c r="G47" s="100">
        <f>G48</f>
        <v>2400000</v>
      </c>
      <c r="H47" s="105">
        <f t="shared" si="0"/>
        <v>100</v>
      </c>
    </row>
    <row r="48" spans="2:8" ht="15">
      <c r="B48" s="8" t="s">
        <v>49</v>
      </c>
      <c r="C48" s="4">
        <v>12</v>
      </c>
      <c r="D48" s="5" t="s">
        <v>22</v>
      </c>
      <c r="E48" s="4">
        <f>'2015 г.вед'!H448</f>
        <v>0</v>
      </c>
      <c r="F48" s="98">
        <f>'2015 г.вед'!I448</f>
        <v>2400000</v>
      </c>
      <c r="G48" s="98">
        <f>'2015 г.вед'!J448</f>
        <v>2400000</v>
      </c>
      <c r="H48" s="105">
        <f t="shared" si="0"/>
        <v>100</v>
      </c>
    </row>
    <row r="49" spans="2:8" ht="16.5" customHeight="1">
      <c r="B49" s="11" t="s">
        <v>15</v>
      </c>
      <c r="C49" s="14">
        <v>13</v>
      </c>
      <c r="D49" s="12" t="s">
        <v>9</v>
      </c>
      <c r="E49" s="7">
        <f>E50</f>
        <v>26400</v>
      </c>
      <c r="F49" s="100">
        <f>F50</f>
        <v>83992423.48</v>
      </c>
      <c r="G49" s="100">
        <f>G50</f>
        <v>83992423.48</v>
      </c>
      <c r="H49" s="105">
        <f t="shared" si="0"/>
        <v>100</v>
      </c>
    </row>
    <row r="50" spans="2:8" ht="17.25" customHeight="1">
      <c r="B50" s="8" t="s">
        <v>137</v>
      </c>
      <c r="C50" s="4">
        <v>13</v>
      </c>
      <c r="D50" s="5" t="s">
        <v>8</v>
      </c>
      <c r="E50" s="4">
        <f>'2015 г.вед'!H979</f>
        <v>26400</v>
      </c>
      <c r="F50" s="98">
        <f>'2015 г.вед'!I979</f>
        <v>83992423.48</v>
      </c>
      <c r="G50" s="98">
        <f>'2015 г.вед'!J979</f>
        <v>83992423.48</v>
      </c>
      <c r="H50" s="105">
        <f t="shared" si="0"/>
        <v>100</v>
      </c>
    </row>
  </sheetData>
  <sheetProtection/>
  <mergeCells count="1">
    <mergeCell ref="B6:E7"/>
  </mergeCells>
  <printOptions/>
  <pageMargins left="0.7086614173228347" right="0.7086614173228347" top="0.7480314960629921" bottom="0.7480314960629921" header="0.31496062992125984" footer="0.31496062992125984"/>
  <pageSetup fitToHeight="15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16"/>
  <sheetViews>
    <sheetView zoomScale="80" zoomScaleNormal="80" zoomScalePageLayoutView="0" workbookViewId="0" topLeftCell="A1">
      <pane ySplit="11" topLeftCell="A1173" activePane="bottomLeft" state="frozen"/>
      <selection pane="topLeft" activeCell="A1" sqref="A1"/>
      <selection pane="bottomLeft" activeCell="J5" sqref="J5"/>
    </sheetView>
  </sheetViews>
  <sheetFormatPr defaultColWidth="9.00390625" defaultRowHeight="12.75"/>
  <cols>
    <col min="1" max="1" width="82.75390625" style="15" customWidth="1"/>
    <col min="2" max="2" width="6.375" style="16" customWidth="1"/>
    <col min="3" max="3" width="5.00390625" style="16" customWidth="1"/>
    <col min="4" max="4" width="4.75390625" style="16" customWidth="1"/>
    <col min="5" max="5" width="11.00390625" style="16" customWidth="1"/>
    <col min="6" max="6" width="5.875" style="16" customWidth="1"/>
    <col min="7" max="7" width="19.625" style="71" hidden="1" customWidth="1"/>
    <col min="8" max="8" width="0.12890625" style="71" customWidth="1"/>
    <col min="9" max="9" width="22.75390625" style="71" customWidth="1"/>
    <col min="10" max="10" width="21.375" style="71" customWidth="1"/>
    <col min="11" max="11" width="12.875" style="16" customWidth="1"/>
    <col min="12" max="16384" width="9.125" style="16" customWidth="1"/>
  </cols>
  <sheetData>
    <row r="1" spans="9:10" ht="15.75">
      <c r="I1" s="72"/>
      <c r="J1" s="72" t="s">
        <v>817</v>
      </c>
    </row>
    <row r="2" spans="9:10" ht="15.75">
      <c r="I2" s="72"/>
      <c r="J2" s="72" t="s">
        <v>127</v>
      </c>
    </row>
    <row r="3" spans="1:10" ht="15.75">
      <c r="A3" s="18"/>
      <c r="I3" s="72"/>
      <c r="J3" s="72" t="s">
        <v>65</v>
      </c>
    </row>
    <row r="4" spans="9:10" ht="15.75">
      <c r="I4" s="73"/>
      <c r="J4" s="73" t="s">
        <v>818</v>
      </c>
    </row>
    <row r="6" ht="18.75">
      <c r="A6" s="19" t="s">
        <v>487</v>
      </c>
    </row>
    <row r="7" spans="9:10" ht="15.75">
      <c r="I7" s="17"/>
      <c r="J7" s="81" t="s">
        <v>814</v>
      </c>
    </row>
    <row r="8" spans="1:11" ht="15.75" customHeight="1">
      <c r="A8" s="109" t="s">
        <v>0</v>
      </c>
      <c r="B8" s="112" t="s">
        <v>1</v>
      </c>
      <c r="C8" s="113"/>
      <c r="D8" s="113"/>
      <c r="E8" s="113"/>
      <c r="F8" s="114"/>
      <c r="G8" s="115" t="s">
        <v>130</v>
      </c>
      <c r="H8" s="74"/>
      <c r="I8" s="107" t="s">
        <v>813</v>
      </c>
      <c r="J8" s="117" t="s">
        <v>810</v>
      </c>
      <c r="K8" s="111" t="s">
        <v>812</v>
      </c>
    </row>
    <row r="9" spans="1:11" ht="31.5" customHeight="1">
      <c r="A9" s="110"/>
      <c r="B9" s="20" t="s">
        <v>2</v>
      </c>
      <c r="C9" s="20" t="s">
        <v>3</v>
      </c>
      <c r="D9" s="20" t="s">
        <v>63</v>
      </c>
      <c r="E9" s="20" t="s">
        <v>4</v>
      </c>
      <c r="F9" s="20" t="s">
        <v>5</v>
      </c>
      <c r="G9" s="116"/>
      <c r="H9" s="75" t="s">
        <v>131</v>
      </c>
      <c r="I9" s="108"/>
      <c r="J9" s="118"/>
      <c r="K9" s="111"/>
    </row>
    <row r="10" spans="1:11" s="27" customFormat="1" ht="15.75">
      <c r="A10" s="30" t="s">
        <v>78</v>
      </c>
      <c r="B10" s="31"/>
      <c r="C10" s="31"/>
      <c r="D10" s="31"/>
      <c r="E10" s="31"/>
      <c r="F10" s="31"/>
      <c r="G10" s="32" t="e">
        <f>#REF!+#REF!+#REF!</f>
        <v>#REF!</v>
      </c>
      <c r="H10" s="64" t="e">
        <f>H507+H640+H919+H988+H1075+H12+H73+H457+H1155+H11</f>
        <v>#REF!</v>
      </c>
      <c r="I10" s="93">
        <f>I507+I640+I919+I988+I1075+I12+I73+I457+I1155+I11</f>
        <v>1898177291.9299998</v>
      </c>
      <c r="J10" s="88">
        <f>J507+J640+J919+J988+J1075+J12+J73+J457+J1155+J11</f>
        <v>1814826513.3799999</v>
      </c>
      <c r="K10" s="101">
        <f>J10/I10*100</f>
        <v>95.60890445247863</v>
      </c>
    </row>
    <row r="11" spans="1:11" ht="15.75" hidden="1">
      <c r="A11" s="21" t="s">
        <v>146</v>
      </c>
      <c r="B11" s="22"/>
      <c r="C11" s="22"/>
      <c r="D11" s="22"/>
      <c r="E11" s="22"/>
      <c r="F11" s="22"/>
      <c r="G11" s="23"/>
      <c r="H11" s="76">
        <v>-22000</v>
      </c>
      <c r="I11" s="76"/>
      <c r="J11" s="76"/>
      <c r="K11" s="101" t="e">
        <f aca="true" t="shared" si="0" ref="K11:K68">J11/I11*100</f>
        <v>#DIV/0!</v>
      </c>
    </row>
    <row r="12" spans="1:11" ht="31.5">
      <c r="A12" s="33" t="s">
        <v>126</v>
      </c>
      <c r="B12" s="34" t="s">
        <v>117</v>
      </c>
      <c r="C12" s="34" t="s">
        <v>9</v>
      </c>
      <c r="D12" s="34" t="s">
        <v>9</v>
      </c>
      <c r="E12" s="34"/>
      <c r="F12" s="34"/>
      <c r="G12" s="35" t="e">
        <f>#REF!+#REF!+#REF!</f>
        <v>#REF!</v>
      </c>
      <c r="H12" s="35">
        <f>H13+H51+H64</f>
        <v>147</v>
      </c>
      <c r="I12" s="88">
        <f>I13+I51+I64</f>
        <v>13156200</v>
      </c>
      <c r="J12" s="88">
        <f>J13+J51+J64</f>
        <v>12489595.47</v>
      </c>
      <c r="K12" s="101">
        <f t="shared" si="0"/>
        <v>94.93315296210152</v>
      </c>
    </row>
    <row r="13" spans="1:11" ht="15.75">
      <c r="A13" s="37" t="s">
        <v>7</v>
      </c>
      <c r="B13" s="38" t="s">
        <v>117</v>
      </c>
      <c r="C13" s="38" t="s">
        <v>8</v>
      </c>
      <c r="D13" s="38" t="s">
        <v>9</v>
      </c>
      <c r="E13" s="31"/>
      <c r="F13" s="31"/>
      <c r="G13" s="32" t="e">
        <f>#REF!+#REF!+#REF!</f>
        <v>#REF!</v>
      </c>
      <c r="H13" s="36">
        <f>H14+H42</f>
        <v>87</v>
      </c>
      <c r="I13" s="89">
        <f>I14+I42</f>
        <v>11939000</v>
      </c>
      <c r="J13" s="89">
        <f>J14+J42</f>
        <v>11853459.15</v>
      </c>
      <c r="K13" s="101">
        <f t="shared" si="0"/>
        <v>99.28351746377419</v>
      </c>
    </row>
    <row r="14" spans="1:11" ht="47.25">
      <c r="A14" s="37" t="s">
        <v>12</v>
      </c>
      <c r="B14" s="38" t="s">
        <v>117</v>
      </c>
      <c r="C14" s="38" t="s">
        <v>8</v>
      </c>
      <c r="D14" s="38" t="s">
        <v>13</v>
      </c>
      <c r="E14" s="38"/>
      <c r="F14" s="38"/>
      <c r="G14" s="32" t="e">
        <f>#REF!+#REF!+#REF!</f>
        <v>#REF!</v>
      </c>
      <c r="H14" s="36">
        <f>H15+H27</f>
        <v>87</v>
      </c>
      <c r="I14" s="89">
        <f>I15+I27</f>
        <v>11849000</v>
      </c>
      <c r="J14" s="89">
        <f>J15+J27</f>
        <v>11763459.15</v>
      </c>
      <c r="K14" s="101">
        <f t="shared" si="0"/>
        <v>99.27807536500971</v>
      </c>
    </row>
    <row r="15" spans="1:11" ht="47.25" hidden="1">
      <c r="A15" s="37" t="s">
        <v>80</v>
      </c>
      <c r="B15" s="38" t="s">
        <v>117</v>
      </c>
      <c r="C15" s="38" t="s">
        <v>8</v>
      </c>
      <c r="D15" s="38" t="s">
        <v>13</v>
      </c>
      <c r="E15" s="38" t="s">
        <v>79</v>
      </c>
      <c r="F15" s="38"/>
      <c r="G15" s="32" t="e">
        <f>#REF!+#REF!+#REF!</f>
        <v>#REF!</v>
      </c>
      <c r="H15" s="36">
        <f>H16</f>
        <v>-12435</v>
      </c>
      <c r="I15" s="89">
        <f>I16</f>
        <v>0</v>
      </c>
      <c r="J15" s="89">
        <f>J16</f>
        <v>0</v>
      </c>
      <c r="K15" s="101" t="e">
        <f t="shared" si="0"/>
        <v>#DIV/0!</v>
      </c>
    </row>
    <row r="16" spans="1:11" ht="15.75" hidden="1">
      <c r="A16" s="37" t="s">
        <v>11</v>
      </c>
      <c r="B16" s="38" t="s">
        <v>117</v>
      </c>
      <c r="C16" s="38" t="s">
        <v>8</v>
      </c>
      <c r="D16" s="38" t="s">
        <v>13</v>
      </c>
      <c r="E16" s="38" t="s">
        <v>84</v>
      </c>
      <c r="F16" s="38"/>
      <c r="G16" s="32" t="e">
        <f>#REF!+#REF!+#REF!</f>
        <v>#REF!</v>
      </c>
      <c r="H16" s="36">
        <f>+H17+H21+H24</f>
        <v>-12435</v>
      </c>
      <c r="I16" s="89">
        <f>+I17+I21+I24</f>
        <v>0</v>
      </c>
      <c r="J16" s="89">
        <f>+J17+J21+J24</f>
        <v>0</v>
      </c>
      <c r="K16" s="101" t="e">
        <f t="shared" si="0"/>
        <v>#DIV/0!</v>
      </c>
    </row>
    <row r="17" spans="1:11" ht="15.75" hidden="1">
      <c r="A17" s="37" t="s">
        <v>148</v>
      </c>
      <c r="B17" s="38" t="s">
        <v>117</v>
      </c>
      <c r="C17" s="38" t="s">
        <v>8</v>
      </c>
      <c r="D17" s="38" t="s">
        <v>13</v>
      </c>
      <c r="E17" s="38" t="s">
        <v>84</v>
      </c>
      <c r="F17" s="38" t="s">
        <v>147</v>
      </c>
      <c r="G17" s="32" t="e">
        <f>#REF!+#REF!+#REF!</f>
        <v>#REF!</v>
      </c>
      <c r="H17" s="36">
        <f>H18+H19+H20</f>
        <v>-11122</v>
      </c>
      <c r="I17" s="89">
        <f>I18+I19+I20</f>
        <v>0</v>
      </c>
      <c r="J17" s="89">
        <f>J18+J19+J20</f>
        <v>0</v>
      </c>
      <c r="K17" s="101" t="e">
        <f t="shared" si="0"/>
        <v>#DIV/0!</v>
      </c>
    </row>
    <row r="18" spans="1:11" ht="15.75" hidden="1">
      <c r="A18" s="37" t="s">
        <v>150</v>
      </c>
      <c r="B18" s="38" t="s">
        <v>117</v>
      </c>
      <c r="C18" s="38" t="s">
        <v>8</v>
      </c>
      <c r="D18" s="38" t="s">
        <v>13</v>
      </c>
      <c r="E18" s="38" t="s">
        <v>84</v>
      </c>
      <c r="F18" s="38" t="s">
        <v>149</v>
      </c>
      <c r="G18" s="32"/>
      <c r="H18" s="36">
        <v>-11017</v>
      </c>
      <c r="I18" s="89">
        <v>0</v>
      </c>
      <c r="J18" s="89">
        <v>0</v>
      </c>
      <c r="K18" s="101" t="e">
        <f t="shared" si="0"/>
        <v>#DIV/0!</v>
      </c>
    </row>
    <row r="19" spans="1:11" ht="15.75" hidden="1">
      <c r="A19" s="37" t="s">
        <v>152</v>
      </c>
      <c r="B19" s="38" t="s">
        <v>117</v>
      </c>
      <c r="C19" s="38" t="s">
        <v>8</v>
      </c>
      <c r="D19" s="38" t="s">
        <v>13</v>
      </c>
      <c r="E19" s="38" t="s">
        <v>84</v>
      </c>
      <c r="F19" s="38" t="s">
        <v>151</v>
      </c>
      <c r="G19" s="32"/>
      <c r="H19" s="36">
        <v>-85</v>
      </c>
      <c r="I19" s="89">
        <v>0</v>
      </c>
      <c r="J19" s="89">
        <v>0</v>
      </c>
      <c r="K19" s="101" t="e">
        <f t="shared" si="0"/>
        <v>#DIV/0!</v>
      </c>
    </row>
    <row r="20" spans="1:11" ht="47.25" hidden="1">
      <c r="A20" s="37" t="s">
        <v>203</v>
      </c>
      <c r="B20" s="38" t="s">
        <v>117</v>
      </c>
      <c r="C20" s="38" t="s">
        <v>8</v>
      </c>
      <c r="D20" s="38" t="s">
        <v>13</v>
      </c>
      <c r="E20" s="38" t="s">
        <v>84</v>
      </c>
      <c r="F20" s="38" t="s">
        <v>202</v>
      </c>
      <c r="G20" s="32"/>
      <c r="H20" s="36">
        <v>-20</v>
      </c>
      <c r="I20" s="89">
        <v>0</v>
      </c>
      <c r="J20" s="89">
        <v>0</v>
      </c>
      <c r="K20" s="101" t="e">
        <f t="shared" si="0"/>
        <v>#DIV/0!</v>
      </c>
    </row>
    <row r="21" spans="1:11" ht="15.75" hidden="1">
      <c r="A21" s="37" t="s">
        <v>154</v>
      </c>
      <c r="B21" s="38" t="s">
        <v>117</v>
      </c>
      <c r="C21" s="39" t="s">
        <v>8</v>
      </c>
      <c r="D21" s="39" t="s">
        <v>13</v>
      </c>
      <c r="E21" s="39" t="s">
        <v>84</v>
      </c>
      <c r="F21" s="39" t="s">
        <v>153</v>
      </c>
      <c r="G21" s="32"/>
      <c r="H21" s="40">
        <f>H22+H23</f>
        <v>-1295</v>
      </c>
      <c r="I21" s="90">
        <f>I22+I23</f>
        <v>0</v>
      </c>
      <c r="J21" s="90">
        <f>J22+J23</f>
        <v>0</v>
      </c>
      <c r="K21" s="101" t="e">
        <f t="shared" si="0"/>
        <v>#DIV/0!</v>
      </c>
    </row>
    <row r="22" spans="1:11" ht="31.5" hidden="1">
      <c r="A22" s="37" t="s">
        <v>158</v>
      </c>
      <c r="B22" s="38" t="s">
        <v>117</v>
      </c>
      <c r="C22" s="39" t="s">
        <v>8</v>
      </c>
      <c r="D22" s="39" t="s">
        <v>13</v>
      </c>
      <c r="E22" s="39" t="s">
        <v>84</v>
      </c>
      <c r="F22" s="39" t="s">
        <v>155</v>
      </c>
      <c r="G22" s="32"/>
      <c r="H22" s="36">
        <v>-880</v>
      </c>
      <c r="I22" s="90">
        <v>0</v>
      </c>
      <c r="J22" s="90">
        <v>0</v>
      </c>
      <c r="K22" s="101" t="e">
        <f t="shared" si="0"/>
        <v>#DIV/0!</v>
      </c>
    </row>
    <row r="23" spans="1:11" ht="15.75" hidden="1">
      <c r="A23" s="37" t="s">
        <v>157</v>
      </c>
      <c r="B23" s="38" t="s">
        <v>117</v>
      </c>
      <c r="C23" s="39" t="s">
        <v>8</v>
      </c>
      <c r="D23" s="39" t="s">
        <v>13</v>
      </c>
      <c r="E23" s="39" t="s">
        <v>84</v>
      </c>
      <c r="F23" s="39" t="s">
        <v>156</v>
      </c>
      <c r="G23" s="32"/>
      <c r="H23" s="36">
        <v>-415</v>
      </c>
      <c r="I23" s="90">
        <v>0</v>
      </c>
      <c r="J23" s="90">
        <v>0</v>
      </c>
      <c r="K23" s="101" t="e">
        <f t="shared" si="0"/>
        <v>#DIV/0!</v>
      </c>
    </row>
    <row r="24" spans="1:11" ht="15.75" hidden="1">
      <c r="A24" s="37" t="s">
        <v>159</v>
      </c>
      <c r="B24" s="38" t="s">
        <v>117</v>
      </c>
      <c r="C24" s="39" t="s">
        <v>8</v>
      </c>
      <c r="D24" s="39" t="s">
        <v>13</v>
      </c>
      <c r="E24" s="39" t="s">
        <v>84</v>
      </c>
      <c r="F24" s="39" t="s">
        <v>160</v>
      </c>
      <c r="G24" s="32"/>
      <c r="H24" s="40">
        <f>H25+H26</f>
        <v>-18</v>
      </c>
      <c r="I24" s="90">
        <f>I25+I26</f>
        <v>0</v>
      </c>
      <c r="J24" s="90">
        <f>J25+J26</f>
        <v>0</v>
      </c>
      <c r="K24" s="101" t="e">
        <f t="shared" si="0"/>
        <v>#DIV/0!</v>
      </c>
    </row>
    <row r="25" spans="1:11" ht="15.75" hidden="1">
      <c r="A25" s="37" t="s">
        <v>163</v>
      </c>
      <c r="B25" s="38" t="s">
        <v>117</v>
      </c>
      <c r="C25" s="39" t="s">
        <v>8</v>
      </c>
      <c r="D25" s="39" t="s">
        <v>13</v>
      </c>
      <c r="E25" s="39" t="s">
        <v>84</v>
      </c>
      <c r="F25" s="39" t="s">
        <v>161</v>
      </c>
      <c r="G25" s="32"/>
      <c r="H25" s="36">
        <v>-11</v>
      </c>
      <c r="I25" s="90"/>
      <c r="J25" s="90"/>
      <c r="K25" s="101" t="e">
        <f t="shared" si="0"/>
        <v>#DIV/0!</v>
      </c>
    </row>
    <row r="26" spans="1:11" ht="15.75" hidden="1">
      <c r="A26" s="37" t="s">
        <v>164</v>
      </c>
      <c r="B26" s="38" t="s">
        <v>117</v>
      </c>
      <c r="C26" s="39" t="s">
        <v>8</v>
      </c>
      <c r="D26" s="39" t="s">
        <v>13</v>
      </c>
      <c r="E26" s="39" t="s">
        <v>84</v>
      </c>
      <c r="F26" s="39" t="s">
        <v>162</v>
      </c>
      <c r="G26" s="32"/>
      <c r="H26" s="36">
        <v>-7</v>
      </c>
      <c r="I26" s="90"/>
      <c r="J26" s="90"/>
      <c r="K26" s="101" t="e">
        <f t="shared" si="0"/>
        <v>#DIV/0!</v>
      </c>
    </row>
    <row r="27" spans="1:11" s="29" customFormat="1" ht="47.25">
      <c r="A27" s="37" t="s">
        <v>587</v>
      </c>
      <c r="B27" s="38" t="s">
        <v>117</v>
      </c>
      <c r="C27" s="38" t="s">
        <v>8</v>
      </c>
      <c r="D27" s="38" t="s">
        <v>13</v>
      </c>
      <c r="E27" s="38" t="s">
        <v>236</v>
      </c>
      <c r="F27" s="38"/>
      <c r="G27" s="32" t="e">
        <f>#REF!+#REF!+#REF!</f>
        <v>#REF!</v>
      </c>
      <c r="H27" s="36">
        <f>H28</f>
        <v>12522</v>
      </c>
      <c r="I27" s="89">
        <f>I28</f>
        <v>11849000</v>
      </c>
      <c r="J27" s="89">
        <f>J28</f>
        <v>11763459.15</v>
      </c>
      <c r="K27" s="101">
        <f t="shared" si="0"/>
        <v>99.27807536500971</v>
      </c>
    </row>
    <row r="28" spans="1:11" s="29" customFormat="1" ht="47.25">
      <c r="A28" s="37" t="s">
        <v>588</v>
      </c>
      <c r="B28" s="38" t="s">
        <v>117</v>
      </c>
      <c r="C28" s="39" t="s">
        <v>8</v>
      </c>
      <c r="D28" s="39" t="s">
        <v>13</v>
      </c>
      <c r="E28" s="39" t="s">
        <v>237</v>
      </c>
      <c r="F28" s="39"/>
      <c r="G28" s="32" t="e">
        <f>#REF!+#REF!+#REF!</f>
        <v>#REF!</v>
      </c>
      <c r="H28" s="78">
        <f>H29+H40</f>
        <v>12522</v>
      </c>
      <c r="I28" s="91">
        <f>I29+I40</f>
        <v>11849000</v>
      </c>
      <c r="J28" s="91">
        <f>J29+J40</f>
        <v>11763459.15</v>
      </c>
      <c r="K28" s="101">
        <f t="shared" si="0"/>
        <v>99.27807536500971</v>
      </c>
    </row>
    <row r="29" spans="1:11" s="29" customFormat="1" ht="78.75">
      <c r="A29" s="37" t="s">
        <v>589</v>
      </c>
      <c r="B29" s="38" t="s">
        <v>117</v>
      </c>
      <c r="C29" s="39" t="s">
        <v>8</v>
      </c>
      <c r="D29" s="39" t="s">
        <v>13</v>
      </c>
      <c r="E29" s="39" t="s">
        <v>238</v>
      </c>
      <c r="F29" s="39"/>
      <c r="G29" s="32"/>
      <c r="H29" s="36">
        <f>+H30+H34+H37</f>
        <v>12433</v>
      </c>
      <c r="I29" s="89">
        <f>+I30+I34+I37</f>
        <v>11849000</v>
      </c>
      <c r="J29" s="89">
        <f>+J30+J34+J37</f>
        <v>11763459.15</v>
      </c>
      <c r="K29" s="101">
        <f t="shared" si="0"/>
        <v>99.27807536500971</v>
      </c>
    </row>
    <row r="30" spans="1:11" s="29" customFormat="1" ht="15.75">
      <c r="A30" s="37" t="s">
        <v>239</v>
      </c>
      <c r="B30" s="38" t="s">
        <v>117</v>
      </c>
      <c r="C30" s="39" t="s">
        <v>8</v>
      </c>
      <c r="D30" s="39" t="s">
        <v>13</v>
      </c>
      <c r="E30" s="39" t="s">
        <v>238</v>
      </c>
      <c r="F30" s="39" t="s">
        <v>147</v>
      </c>
      <c r="G30" s="32" t="e">
        <f>#REF!+#REF!+#REF!</f>
        <v>#REF!</v>
      </c>
      <c r="H30" s="40">
        <f>H31+H32+H33</f>
        <v>11114</v>
      </c>
      <c r="I30" s="90">
        <f>I31+I32+I33</f>
        <v>11093438.4</v>
      </c>
      <c r="J30" s="90">
        <f>J31+J32+J33</f>
        <v>11087437.67</v>
      </c>
      <c r="K30" s="101">
        <f t="shared" si="0"/>
        <v>99.94590739332901</v>
      </c>
    </row>
    <row r="31" spans="1:11" s="29" customFormat="1" ht="31.5">
      <c r="A31" s="37" t="s">
        <v>348</v>
      </c>
      <c r="B31" s="38" t="s">
        <v>117</v>
      </c>
      <c r="C31" s="39" t="s">
        <v>8</v>
      </c>
      <c r="D31" s="39" t="s">
        <v>13</v>
      </c>
      <c r="E31" s="39" t="s">
        <v>238</v>
      </c>
      <c r="F31" s="39" t="s">
        <v>149</v>
      </c>
      <c r="G31" s="32"/>
      <c r="H31" s="40">
        <f>10473+186</f>
        <v>10659</v>
      </c>
      <c r="I31" s="90">
        <v>10722399.4</v>
      </c>
      <c r="J31" s="90">
        <v>10716497.45</v>
      </c>
      <c r="K31" s="101">
        <f t="shared" si="0"/>
        <v>99.9449568162887</v>
      </c>
    </row>
    <row r="32" spans="1:11" s="29" customFormat="1" ht="31.5">
      <c r="A32" s="37" t="s">
        <v>241</v>
      </c>
      <c r="B32" s="38" t="s">
        <v>117</v>
      </c>
      <c r="C32" s="39" t="s">
        <v>8</v>
      </c>
      <c r="D32" s="39" t="s">
        <v>13</v>
      </c>
      <c r="E32" s="39" t="s">
        <v>238</v>
      </c>
      <c r="F32" s="39" t="s">
        <v>151</v>
      </c>
      <c r="G32" s="32"/>
      <c r="H32" s="40">
        <v>435</v>
      </c>
      <c r="I32" s="90">
        <v>371039</v>
      </c>
      <c r="J32" s="90">
        <v>370940.22</v>
      </c>
      <c r="K32" s="101">
        <f t="shared" si="0"/>
        <v>99.97337746166845</v>
      </c>
    </row>
    <row r="33" spans="1:11" s="29" customFormat="1" ht="47.25" hidden="1">
      <c r="A33" s="37" t="s">
        <v>203</v>
      </c>
      <c r="B33" s="38" t="s">
        <v>117</v>
      </c>
      <c r="C33" s="39" t="s">
        <v>8</v>
      </c>
      <c r="D33" s="39" t="s">
        <v>13</v>
      </c>
      <c r="E33" s="39" t="s">
        <v>238</v>
      </c>
      <c r="F33" s="39" t="s">
        <v>202</v>
      </c>
      <c r="G33" s="32"/>
      <c r="H33" s="40">
        <v>20</v>
      </c>
      <c r="I33" s="90">
        <v>0</v>
      </c>
      <c r="J33" s="90">
        <v>0</v>
      </c>
      <c r="K33" s="101" t="e">
        <f t="shared" si="0"/>
        <v>#DIV/0!</v>
      </c>
    </row>
    <row r="34" spans="1:11" s="29" customFormat="1" ht="31.5">
      <c r="A34" s="37" t="s">
        <v>242</v>
      </c>
      <c r="B34" s="38" t="s">
        <v>117</v>
      </c>
      <c r="C34" s="39" t="s">
        <v>8</v>
      </c>
      <c r="D34" s="39" t="s">
        <v>13</v>
      </c>
      <c r="E34" s="39" t="s">
        <v>238</v>
      </c>
      <c r="F34" s="39" t="s">
        <v>153</v>
      </c>
      <c r="G34" s="32"/>
      <c r="H34" s="40">
        <f>H35+H36</f>
        <v>1301</v>
      </c>
      <c r="I34" s="90">
        <f>I35+I36</f>
        <v>753350.6</v>
      </c>
      <c r="J34" s="90">
        <f>J35+J36</f>
        <v>673892.05</v>
      </c>
      <c r="K34" s="101">
        <f t="shared" si="0"/>
        <v>89.45264661632977</v>
      </c>
    </row>
    <row r="35" spans="1:11" s="29" customFormat="1" ht="31.5">
      <c r="A35" s="37" t="s">
        <v>158</v>
      </c>
      <c r="B35" s="38" t="s">
        <v>117</v>
      </c>
      <c r="C35" s="39" t="s">
        <v>8</v>
      </c>
      <c r="D35" s="39" t="s">
        <v>13</v>
      </c>
      <c r="E35" s="39" t="s">
        <v>238</v>
      </c>
      <c r="F35" s="39" t="s">
        <v>155</v>
      </c>
      <c r="G35" s="32"/>
      <c r="H35" s="40">
        <v>760</v>
      </c>
      <c r="I35" s="90">
        <v>413670</v>
      </c>
      <c r="J35" s="90">
        <v>338912.3</v>
      </c>
      <c r="K35" s="101">
        <f t="shared" si="0"/>
        <v>81.92817946672469</v>
      </c>
    </row>
    <row r="36" spans="1:11" s="29" customFormat="1" ht="15.75">
      <c r="A36" s="37" t="s">
        <v>243</v>
      </c>
      <c r="B36" s="38" t="s">
        <v>117</v>
      </c>
      <c r="C36" s="39" t="s">
        <v>8</v>
      </c>
      <c r="D36" s="39" t="s">
        <v>13</v>
      </c>
      <c r="E36" s="39" t="s">
        <v>238</v>
      </c>
      <c r="F36" s="39" t="s">
        <v>156</v>
      </c>
      <c r="G36" s="32"/>
      <c r="H36" s="40">
        <v>541</v>
      </c>
      <c r="I36" s="90">
        <v>339680.6</v>
      </c>
      <c r="J36" s="90">
        <v>334979.75</v>
      </c>
      <c r="K36" s="101">
        <f t="shared" si="0"/>
        <v>98.61609700406795</v>
      </c>
    </row>
    <row r="37" spans="1:11" s="29" customFormat="1" ht="15.75">
      <c r="A37" s="37" t="s">
        <v>159</v>
      </c>
      <c r="B37" s="38" t="s">
        <v>117</v>
      </c>
      <c r="C37" s="39" t="s">
        <v>8</v>
      </c>
      <c r="D37" s="39" t="s">
        <v>13</v>
      </c>
      <c r="E37" s="39" t="s">
        <v>238</v>
      </c>
      <c r="F37" s="39" t="s">
        <v>160</v>
      </c>
      <c r="G37" s="32"/>
      <c r="H37" s="40">
        <f>H38+H39</f>
        <v>18</v>
      </c>
      <c r="I37" s="90">
        <f>I38+I39</f>
        <v>2211</v>
      </c>
      <c r="J37" s="90">
        <f>J38+J39</f>
        <v>2129.4300000000003</v>
      </c>
      <c r="K37" s="101">
        <f t="shared" si="0"/>
        <v>96.31071913161466</v>
      </c>
    </row>
    <row r="38" spans="1:11" s="29" customFormat="1" ht="15.75">
      <c r="A38" s="37" t="s">
        <v>163</v>
      </c>
      <c r="B38" s="38" t="s">
        <v>117</v>
      </c>
      <c r="C38" s="39" t="s">
        <v>8</v>
      </c>
      <c r="D38" s="39" t="s">
        <v>13</v>
      </c>
      <c r="E38" s="39" t="s">
        <v>238</v>
      </c>
      <c r="F38" s="39" t="s">
        <v>161</v>
      </c>
      <c r="G38" s="32"/>
      <c r="H38" s="40">
        <v>11</v>
      </c>
      <c r="I38" s="90">
        <v>311</v>
      </c>
      <c r="J38" s="90">
        <v>311</v>
      </c>
      <c r="K38" s="101">
        <f t="shared" si="0"/>
        <v>100</v>
      </c>
    </row>
    <row r="39" spans="1:11" s="29" customFormat="1" ht="15.75">
      <c r="A39" s="37" t="s">
        <v>164</v>
      </c>
      <c r="B39" s="38" t="s">
        <v>117</v>
      </c>
      <c r="C39" s="39" t="s">
        <v>8</v>
      </c>
      <c r="D39" s="39" t="s">
        <v>13</v>
      </c>
      <c r="E39" s="39" t="s">
        <v>238</v>
      </c>
      <c r="F39" s="39" t="s">
        <v>162</v>
      </c>
      <c r="G39" s="32"/>
      <c r="H39" s="40">
        <v>7</v>
      </c>
      <c r="I39" s="90">
        <v>1900</v>
      </c>
      <c r="J39" s="90">
        <v>1818.43</v>
      </c>
      <c r="K39" s="101">
        <f t="shared" si="0"/>
        <v>95.70684210526316</v>
      </c>
    </row>
    <row r="40" spans="1:11" s="29" customFormat="1" ht="78.75" hidden="1">
      <c r="A40" s="37" t="s">
        <v>590</v>
      </c>
      <c r="B40" s="38" t="s">
        <v>117</v>
      </c>
      <c r="C40" s="39" t="s">
        <v>8</v>
      </c>
      <c r="D40" s="39" t="s">
        <v>13</v>
      </c>
      <c r="E40" s="39" t="s">
        <v>244</v>
      </c>
      <c r="F40" s="39"/>
      <c r="G40" s="32"/>
      <c r="H40" s="40">
        <f>H41</f>
        <v>89</v>
      </c>
      <c r="I40" s="90">
        <f>I41</f>
        <v>0</v>
      </c>
      <c r="J40" s="90">
        <f>J41</f>
        <v>0</v>
      </c>
      <c r="K40" s="101" t="e">
        <f t="shared" si="0"/>
        <v>#DIV/0!</v>
      </c>
    </row>
    <row r="41" spans="1:11" s="29" customFormat="1" ht="15.75" hidden="1">
      <c r="A41" s="37" t="s">
        <v>243</v>
      </c>
      <c r="B41" s="38" t="s">
        <v>117</v>
      </c>
      <c r="C41" s="39" t="s">
        <v>8</v>
      </c>
      <c r="D41" s="39" t="s">
        <v>13</v>
      </c>
      <c r="E41" s="39" t="s">
        <v>244</v>
      </c>
      <c r="F41" s="39" t="s">
        <v>156</v>
      </c>
      <c r="G41" s="32"/>
      <c r="H41" s="36">
        <v>89</v>
      </c>
      <c r="I41" s="89"/>
      <c r="J41" s="89"/>
      <c r="K41" s="101" t="e">
        <f t="shared" si="0"/>
        <v>#DIV/0!</v>
      </c>
    </row>
    <row r="42" spans="1:11" ht="15.75">
      <c r="A42" s="37" t="s">
        <v>20</v>
      </c>
      <c r="B42" s="38" t="s">
        <v>117</v>
      </c>
      <c r="C42" s="39" t="s">
        <v>8</v>
      </c>
      <c r="D42" s="39" t="s">
        <v>134</v>
      </c>
      <c r="E42" s="39"/>
      <c r="F42" s="39"/>
      <c r="G42" s="32"/>
      <c r="H42" s="36">
        <f>H43+H45</f>
        <v>0</v>
      </c>
      <c r="I42" s="89">
        <f>I43+I45</f>
        <v>90000</v>
      </c>
      <c r="J42" s="89">
        <f>J43+J45</f>
        <v>90000</v>
      </c>
      <c r="K42" s="101">
        <f t="shared" si="0"/>
        <v>100</v>
      </c>
    </row>
    <row r="43" spans="1:11" ht="15.75" hidden="1">
      <c r="A43" s="37" t="s">
        <v>70</v>
      </c>
      <c r="B43" s="38" t="s">
        <v>117</v>
      </c>
      <c r="C43" s="39" t="s">
        <v>8</v>
      </c>
      <c r="D43" s="39" t="s">
        <v>134</v>
      </c>
      <c r="E43" s="39" t="s">
        <v>93</v>
      </c>
      <c r="F43" s="39"/>
      <c r="G43" s="32"/>
      <c r="H43" s="36">
        <f>H44</f>
        <v>-60</v>
      </c>
      <c r="I43" s="89">
        <f>I44</f>
        <v>0</v>
      </c>
      <c r="J43" s="89">
        <f>J44</f>
        <v>0</v>
      </c>
      <c r="K43" s="101" t="e">
        <f t="shared" si="0"/>
        <v>#DIV/0!</v>
      </c>
    </row>
    <row r="44" spans="1:11" ht="15.75" hidden="1">
      <c r="A44" s="37" t="s">
        <v>157</v>
      </c>
      <c r="B44" s="38" t="s">
        <v>117</v>
      </c>
      <c r="C44" s="39" t="s">
        <v>8</v>
      </c>
      <c r="D44" s="39" t="s">
        <v>134</v>
      </c>
      <c r="E44" s="39" t="s">
        <v>93</v>
      </c>
      <c r="F44" s="39" t="s">
        <v>156</v>
      </c>
      <c r="G44" s="32"/>
      <c r="H44" s="36">
        <v>-60</v>
      </c>
      <c r="I44" s="90">
        <v>0</v>
      </c>
      <c r="J44" s="90">
        <v>0</v>
      </c>
      <c r="K44" s="101" t="e">
        <f t="shared" si="0"/>
        <v>#DIV/0!</v>
      </c>
    </row>
    <row r="45" spans="1:11" s="29" customFormat="1" ht="47.25">
      <c r="A45" s="37" t="s">
        <v>587</v>
      </c>
      <c r="B45" s="38" t="s">
        <v>117</v>
      </c>
      <c r="C45" s="39" t="s">
        <v>8</v>
      </c>
      <c r="D45" s="39" t="s">
        <v>134</v>
      </c>
      <c r="E45" s="38" t="s">
        <v>236</v>
      </c>
      <c r="F45" s="39"/>
      <c r="G45" s="32"/>
      <c r="H45" s="36">
        <f>H46</f>
        <v>60</v>
      </c>
      <c r="I45" s="89">
        <f>I50</f>
        <v>90000</v>
      </c>
      <c r="J45" s="89">
        <f>J50</f>
        <v>90000</v>
      </c>
      <c r="K45" s="101">
        <f t="shared" si="0"/>
        <v>100</v>
      </c>
    </row>
    <row r="46" spans="1:11" s="29" customFormat="1" ht="31.5">
      <c r="A46" s="37" t="s">
        <v>591</v>
      </c>
      <c r="B46" s="38" t="s">
        <v>117</v>
      </c>
      <c r="C46" s="39" t="s">
        <v>8</v>
      </c>
      <c r="D46" s="39" t="s">
        <v>134</v>
      </c>
      <c r="E46" s="38" t="s">
        <v>245</v>
      </c>
      <c r="F46" s="39"/>
      <c r="G46" s="32"/>
      <c r="H46" s="40">
        <f>H47</f>
        <v>60</v>
      </c>
      <c r="I46" s="90">
        <f aca="true" t="shared" si="1" ref="I46:J49">I47</f>
        <v>90000</v>
      </c>
      <c r="J46" s="90">
        <f t="shared" si="1"/>
        <v>90000</v>
      </c>
      <c r="K46" s="101">
        <f t="shared" si="0"/>
        <v>100</v>
      </c>
    </row>
    <row r="47" spans="1:11" s="29" customFormat="1" ht="47.25">
      <c r="A47" s="37" t="s">
        <v>592</v>
      </c>
      <c r="B47" s="38" t="s">
        <v>117</v>
      </c>
      <c r="C47" s="39" t="s">
        <v>8</v>
      </c>
      <c r="D47" s="39" t="s">
        <v>134</v>
      </c>
      <c r="E47" s="38" t="s">
        <v>246</v>
      </c>
      <c r="F47" s="39"/>
      <c r="G47" s="32"/>
      <c r="H47" s="36">
        <f>H48</f>
        <v>60</v>
      </c>
      <c r="I47" s="89">
        <f t="shared" si="1"/>
        <v>90000</v>
      </c>
      <c r="J47" s="89">
        <f t="shared" si="1"/>
        <v>90000</v>
      </c>
      <c r="K47" s="101">
        <f t="shared" si="0"/>
        <v>100</v>
      </c>
    </row>
    <row r="48" spans="1:11" s="29" customFormat="1" ht="94.5">
      <c r="A48" s="37" t="s">
        <v>593</v>
      </c>
      <c r="B48" s="38" t="s">
        <v>117</v>
      </c>
      <c r="C48" s="39" t="s">
        <v>8</v>
      </c>
      <c r="D48" s="39" t="s">
        <v>134</v>
      </c>
      <c r="E48" s="38" t="s">
        <v>247</v>
      </c>
      <c r="F48" s="39"/>
      <c r="G48" s="32"/>
      <c r="H48" s="36">
        <f>H49</f>
        <v>60</v>
      </c>
      <c r="I48" s="89">
        <f t="shared" si="1"/>
        <v>90000</v>
      </c>
      <c r="J48" s="89">
        <f t="shared" si="1"/>
        <v>90000</v>
      </c>
      <c r="K48" s="101">
        <f t="shared" si="0"/>
        <v>100</v>
      </c>
    </row>
    <row r="49" spans="1:11" s="29" customFormat="1" ht="31.5">
      <c r="A49" s="37" t="s">
        <v>242</v>
      </c>
      <c r="B49" s="38" t="s">
        <v>117</v>
      </c>
      <c r="C49" s="39" t="s">
        <v>8</v>
      </c>
      <c r="D49" s="39" t="s">
        <v>134</v>
      </c>
      <c r="E49" s="38" t="s">
        <v>247</v>
      </c>
      <c r="F49" s="38" t="s">
        <v>153</v>
      </c>
      <c r="G49" s="32"/>
      <c r="H49" s="36">
        <f>H50</f>
        <v>60</v>
      </c>
      <c r="I49" s="89">
        <f t="shared" si="1"/>
        <v>90000</v>
      </c>
      <c r="J49" s="89">
        <f t="shared" si="1"/>
        <v>90000</v>
      </c>
      <c r="K49" s="101">
        <f t="shared" si="0"/>
        <v>100</v>
      </c>
    </row>
    <row r="50" spans="1:11" s="29" customFormat="1" ht="15.75">
      <c r="A50" s="37" t="s">
        <v>243</v>
      </c>
      <c r="B50" s="38" t="s">
        <v>117</v>
      </c>
      <c r="C50" s="39" t="s">
        <v>8</v>
      </c>
      <c r="D50" s="39" t="s">
        <v>134</v>
      </c>
      <c r="E50" s="38" t="s">
        <v>247</v>
      </c>
      <c r="F50" s="39" t="s">
        <v>156</v>
      </c>
      <c r="G50" s="32"/>
      <c r="H50" s="40">
        <v>60</v>
      </c>
      <c r="I50" s="90">
        <v>90000</v>
      </c>
      <c r="J50" s="90">
        <v>90000</v>
      </c>
      <c r="K50" s="101">
        <f t="shared" si="0"/>
        <v>100</v>
      </c>
    </row>
    <row r="51" spans="1:11" ht="15.75">
      <c r="A51" s="37" t="s">
        <v>66</v>
      </c>
      <c r="B51" s="38" t="s">
        <v>117</v>
      </c>
      <c r="C51" s="38" t="s">
        <v>13</v>
      </c>
      <c r="D51" s="38" t="s">
        <v>9</v>
      </c>
      <c r="E51" s="38"/>
      <c r="F51" s="38"/>
      <c r="G51" s="32" t="e">
        <f>#REF!+#REF!+#REF!</f>
        <v>#REF!</v>
      </c>
      <c r="H51" s="36">
        <f>H52</f>
        <v>60</v>
      </c>
      <c r="I51" s="89">
        <f>I52</f>
        <v>1210200</v>
      </c>
      <c r="J51" s="89">
        <f>J52</f>
        <v>629136.3200000001</v>
      </c>
      <c r="K51" s="101">
        <f t="shared" si="0"/>
        <v>51.986144438935725</v>
      </c>
    </row>
    <row r="52" spans="1:11" ht="15.75">
      <c r="A52" s="37" t="s">
        <v>75</v>
      </c>
      <c r="B52" s="38" t="s">
        <v>117</v>
      </c>
      <c r="C52" s="38" t="s">
        <v>13</v>
      </c>
      <c r="D52" s="38" t="s">
        <v>16</v>
      </c>
      <c r="E52" s="38"/>
      <c r="F52" s="38"/>
      <c r="G52" s="32" t="e">
        <f>#REF!+#REF!+#REF!</f>
        <v>#REF!</v>
      </c>
      <c r="H52" s="36">
        <f>H59+H53</f>
        <v>60</v>
      </c>
      <c r="I52" s="89">
        <f>I59+I53</f>
        <v>1210200</v>
      </c>
      <c r="J52" s="89">
        <f>J59+J53</f>
        <v>629136.3200000001</v>
      </c>
      <c r="K52" s="101">
        <f t="shared" si="0"/>
        <v>51.986144438935725</v>
      </c>
    </row>
    <row r="53" spans="1:11" s="29" customFormat="1" ht="47.25">
      <c r="A53" s="37" t="s">
        <v>587</v>
      </c>
      <c r="B53" s="38" t="s">
        <v>117</v>
      </c>
      <c r="C53" s="38" t="s">
        <v>13</v>
      </c>
      <c r="D53" s="38" t="s">
        <v>16</v>
      </c>
      <c r="E53" s="38" t="s">
        <v>236</v>
      </c>
      <c r="F53" s="38"/>
      <c r="G53" s="32" t="e">
        <f>#REF!+#REF!+#REF!</f>
        <v>#REF!</v>
      </c>
      <c r="H53" s="36">
        <f>H54</f>
        <v>1500</v>
      </c>
      <c r="I53" s="89">
        <f aca="true" t="shared" si="2" ref="I53:J56">I54</f>
        <v>1116540.74</v>
      </c>
      <c r="J53" s="89">
        <f t="shared" si="2"/>
        <v>600477.06</v>
      </c>
      <c r="K53" s="101">
        <f t="shared" si="0"/>
        <v>53.780129867898964</v>
      </c>
    </row>
    <row r="54" spans="1:11" s="29" customFormat="1" ht="31.5">
      <c r="A54" s="37" t="s">
        <v>594</v>
      </c>
      <c r="B54" s="38" t="s">
        <v>117</v>
      </c>
      <c r="C54" s="38" t="s">
        <v>13</v>
      </c>
      <c r="D54" s="38" t="s">
        <v>16</v>
      </c>
      <c r="E54" s="38" t="s">
        <v>245</v>
      </c>
      <c r="F54" s="38"/>
      <c r="G54" s="32"/>
      <c r="H54" s="32">
        <f>H55</f>
        <v>1500</v>
      </c>
      <c r="I54" s="92">
        <f t="shared" si="2"/>
        <v>1116540.74</v>
      </c>
      <c r="J54" s="92">
        <f t="shared" si="2"/>
        <v>600477.06</v>
      </c>
      <c r="K54" s="101">
        <f t="shared" si="0"/>
        <v>53.780129867898964</v>
      </c>
    </row>
    <row r="55" spans="1:11" ht="47.25">
      <c r="A55" s="37" t="s">
        <v>595</v>
      </c>
      <c r="B55" s="38" t="s">
        <v>117</v>
      </c>
      <c r="C55" s="38" t="s">
        <v>13</v>
      </c>
      <c r="D55" s="38" t="s">
        <v>16</v>
      </c>
      <c r="E55" s="38" t="s">
        <v>246</v>
      </c>
      <c r="F55" s="38"/>
      <c r="G55" s="32"/>
      <c r="H55" s="36">
        <f>H56</f>
        <v>1500</v>
      </c>
      <c r="I55" s="89">
        <f t="shared" si="2"/>
        <v>1116540.74</v>
      </c>
      <c r="J55" s="89">
        <f t="shared" si="2"/>
        <v>600477.06</v>
      </c>
      <c r="K55" s="101">
        <f t="shared" si="0"/>
        <v>53.780129867898964</v>
      </c>
    </row>
    <row r="56" spans="1:11" ht="94.5">
      <c r="A56" s="37" t="s">
        <v>596</v>
      </c>
      <c r="B56" s="38" t="s">
        <v>117</v>
      </c>
      <c r="C56" s="38" t="s">
        <v>13</v>
      </c>
      <c r="D56" s="38" t="s">
        <v>16</v>
      </c>
      <c r="E56" s="38" t="s">
        <v>248</v>
      </c>
      <c r="F56" s="38"/>
      <c r="G56" s="32"/>
      <c r="H56" s="36">
        <f>H57</f>
        <v>1500</v>
      </c>
      <c r="I56" s="89">
        <f t="shared" si="2"/>
        <v>1116540.74</v>
      </c>
      <c r="J56" s="89">
        <f t="shared" si="2"/>
        <v>600477.06</v>
      </c>
      <c r="K56" s="101">
        <f t="shared" si="0"/>
        <v>53.780129867898964</v>
      </c>
    </row>
    <row r="57" spans="1:11" ht="31.5">
      <c r="A57" s="37" t="s">
        <v>242</v>
      </c>
      <c r="B57" s="38" t="s">
        <v>117</v>
      </c>
      <c r="C57" s="38" t="s">
        <v>13</v>
      </c>
      <c r="D57" s="38" t="s">
        <v>16</v>
      </c>
      <c r="E57" s="38" t="s">
        <v>248</v>
      </c>
      <c r="F57" s="38" t="s">
        <v>153</v>
      </c>
      <c r="G57" s="32"/>
      <c r="H57" s="36">
        <f>H58</f>
        <v>1500</v>
      </c>
      <c r="I57" s="89">
        <f>I58</f>
        <v>1116540.74</v>
      </c>
      <c r="J57" s="89">
        <f>J58</f>
        <v>600477.06</v>
      </c>
      <c r="K57" s="101">
        <f t="shared" si="0"/>
        <v>53.780129867898964</v>
      </c>
    </row>
    <row r="58" spans="1:11" ht="15.75">
      <c r="A58" s="37" t="s">
        <v>243</v>
      </c>
      <c r="B58" s="38" t="s">
        <v>117</v>
      </c>
      <c r="C58" s="38" t="s">
        <v>13</v>
      </c>
      <c r="D58" s="38" t="s">
        <v>16</v>
      </c>
      <c r="E58" s="38" t="s">
        <v>248</v>
      </c>
      <c r="F58" s="38" t="s">
        <v>156</v>
      </c>
      <c r="G58" s="32"/>
      <c r="H58" s="36">
        <v>1500</v>
      </c>
      <c r="I58" s="89">
        <v>1116540.74</v>
      </c>
      <c r="J58" s="89">
        <v>600477.06</v>
      </c>
      <c r="K58" s="101">
        <f t="shared" si="0"/>
        <v>53.780129867898964</v>
      </c>
    </row>
    <row r="59" spans="1:11" ht="15.75">
      <c r="A59" s="37" t="s">
        <v>76</v>
      </c>
      <c r="B59" s="38" t="s">
        <v>117</v>
      </c>
      <c r="C59" s="38" t="s">
        <v>13</v>
      </c>
      <c r="D59" s="38" t="s">
        <v>16</v>
      </c>
      <c r="E59" s="38" t="s">
        <v>248</v>
      </c>
      <c r="F59" s="38"/>
      <c r="G59" s="32" t="e">
        <f>#REF!+#REF!+#REF!</f>
        <v>#REF!</v>
      </c>
      <c r="H59" s="36">
        <f>+H60+H62</f>
        <v>-1440</v>
      </c>
      <c r="I59" s="89">
        <f>+I60+I62</f>
        <v>93659.26</v>
      </c>
      <c r="J59" s="89">
        <f>+J60+J62</f>
        <v>28659.26</v>
      </c>
      <c r="K59" s="101">
        <f t="shared" si="0"/>
        <v>30.599494379947057</v>
      </c>
    </row>
    <row r="60" spans="1:11" ht="15.75">
      <c r="A60" s="37" t="s">
        <v>154</v>
      </c>
      <c r="B60" s="38" t="s">
        <v>117</v>
      </c>
      <c r="C60" s="38" t="s">
        <v>13</v>
      </c>
      <c r="D60" s="38" t="s">
        <v>16</v>
      </c>
      <c r="E60" s="38" t="s">
        <v>248</v>
      </c>
      <c r="F60" s="38" t="s">
        <v>153</v>
      </c>
      <c r="G60" s="32"/>
      <c r="H60" s="36">
        <f>H61</f>
        <v>-1430</v>
      </c>
      <c r="I60" s="89">
        <f>I61</f>
        <v>93659.26</v>
      </c>
      <c r="J60" s="89">
        <f>J61</f>
        <v>28659.26</v>
      </c>
      <c r="K60" s="101">
        <f t="shared" si="0"/>
        <v>30.599494379947057</v>
      </c>
    </row>
    <row r="61" spans="1:11" ht="63">
      <c r="A61" s="37" t="s">
        <v>214</v>
      </c>
      <c r="B61" s="38" t="s">
        <v>117</v>
      </c>
      <c r="C61" s="38" t="s">
        <v>13</v>
      </c>
      <c r="D61" s="38" t="s">
        <v>16</v>
      </c>
      <c r="E61" s="38" t="s">
        <v>248</v>
      </c>
      <c r="F61" s="38" t="s">
        <v>213</v>
      </c>
      <c r="G61" s="32"/>
      <c r="H61" s="36">
        <v>-1430</v>
      </c>
      <c r="I61" s="89">
        <v>93659.26</v>
      </c>
      <c r="J61" s="89">
        <v>28659.26</v>
      </c>
      <c r="K61" s="101">
        <f t="shared" si="0"/>
        <v>30.599494379947057</v>
      </c>
    </row>
    <row r="62" spans="1:11" ht="15.75" hidden="1">
      <c r="A62" s="37" t="s">
        <v>159</v>
      </c>
      <c r="B62" s="38" t="s">
        <v>117</v>
      </c>
      <c r="C62" s="38" t="s">
        <v>13</v>
      </c>
      <c r="D62" s="38" t="s">
        <v>16</v>
      </c>
      <c r="E62" s="38" t="s">
        <v>77</v>
      </c>
      <c r="F62" s="38" t="s">
        <v>160</v>
      </c>
      <c r="G62" s="32"/>
      <c r="H62" s="36">
        <f>H63</f>
        <v>-10</v>
      </c>
      <c r="I62" s="89">
        <f>I63</f>
        <v>0</v>
      </c>
      <c r="J62" s="89">
        <f>J63</f>
        <v>0</v>
      </c>
      <c r="K62" s="101" t="e">
        <f t="shared" si="0"/>
        <v>#DIV/0!</v>
      </c>
    </row>
    <row r="63" spans="1:11" ht="15.75" hidden="1">
      <c r="A63" s="37" t="s">
        <v>164</v>
      </c>
      <c r="B63" s="38" t="s">
        <v>117</v>
      </c>
      <c r="C63" s="38" t="s">
        <v>13</v>
      </c>
      <c r="D63" s="38" t="s">
        <v>16</v>
      </c>
      <c r="E63" s="38" t="s">
        <v>77</v>
      </c>
      <c r="F63" s="38" t="s">
        <v>162</v>
      </c>
      <c r="G63" s="32"/>
      <c r="H63" s="36">
        <v>-10</v>
      </c>
      <c r="I63" s="89">
        <v>0</v>
      </c>
      <c r="J63" s="89">
        <v>0</v>
      </c>
      <c r="K63" s="101" t="e">
        <f t="shared" si="0"/>
        <v>#DIV/0!</v>
      </c>
    </row>
    <row r="64" spans="1:11" ht="15.75">
      <c r="A64" s="37" t="s">
        <v>58</v>
      </c>
      <c r="B64" s="38" t="s">
        <v>117</v>
      </c>
      <c r="C64" s="38" t="s">
        <v>24</v>
      </c>
      <c r="D64" s="38" t="s">
        <v>10</v>
      </c>
      <c r="E64" s="38"/>
      <c r="F64" s="38"/>
      <c r="G64" s="32" t="e">
        <f>#REF!+#REF!+#REF!</f>
        <v>#REF!</v>
      </c>
      <c r="H64" s="36">
        <f>H69+H65</f>
        <v>0</v>
      </c>
      <c r="I64" s="89">
        <f>I69+I65</f>
        <v>7000</v>
      </c>
      <c r="J64" s="89">
        <f>J69+J65</f>
        <v>7000</v>
      </c>
      <c r="K64" s="101">
        <f t="shared" si="0"/>
        <v>100</v>
      </c>
    </row>
    <row r="65" spans="1:11" ht="47.25">
      <c r="A65" s="37" t="s">
        <v>587</v>
      </c>
      <c r="B65" s="38" t="s">
        <v>117</v>
      </c>
      <c r="C65" s="38" t="s">
        <v>24</v>
      </c>
      <c r="D65" s="38" t="s">
        <v>10</v>
      </c>
      <c r="E65" s="38" t="s">
        <v>236</v>
      </c>
      <c r="F65" s="38"/>
      <c r="G65" s="32"/>
      <c r="H65" s="36">
        <f aca="true" t="shared" si="3" ref="H65:J67">H66</f>
        <v>12</v>
      </c>
      <c r="I65" s="89">
        <f t="shared" si="3"/>
        <v>7000</v>
      </c>
      <c r="J65" s="89">
        <f t="shared" si="3"/>
        <v>7000</v>
      </c>
      <c r="K65" s="101">
        <f t="shared" si="0"/>
        <v>100</v>
      </c>
    </row>
    <row r="66" spans="1:11" ht="47.25">
      <c r="A66" s="37" t="s">
        <v>588</v>
      </c>
      <c r="B66" s="38" t="s">
        <v>117</v>
      </c>
      <c r="C66" s="38" t="s">
        <v>24</v>
      </c>
      <c r="D66" s="38" t="s">
        <v>10</v>
      </c>
      <c r="E66" s="38" t="s">
        <v>237</v>
      </c>
      <c r="F66" s="38"/>
      <c r="G66" s="32"/>
      <c r="H66" s="36">
        <f t="shared" si="3"/>
        <v>12</v>
      </c>
      <c r="I66" s="89">
        <f t="shared" si="3"/>
        <v>7000</v>
      </c>
      <c r="J66" s="89">
        <f t="shared" si="3"/>
        <v>7000</v>
      </c>
      <c r="K66" s="101">
        <f t="shared" si="0"/>
        <v>100</v>
      </c>
    </row>
    <row r="67" spans="1:11" ht="94.5">
      <c r="A67" s="37" t="s">
        <v>597</v>
      </c>
      <c r="B67" s="38" t="s">
        <v>117</v>
      </c>
      <c r="C67" s="38" t="s">
        <v>24</v>
      </c>
      <c r="D67" s="38" t="s">
        <v>10</v>
      </c>
      <c r="E67" s="38" t="s">
        <v>249</v>
      </c>
      <c r="F67" s="38"/>
      <c r="G67" s="32"/>
      <c r="H67" s="36">
        <f t="shared" si="3"/>
        <v>12</v>
      </c>
      <c r="I67" s="89">
        <f t="shared" si="3"/>
        <v>7000</v>
      </c>
      <c r="J67" s="89">
        <f t="shared" si="3"/>
        <v>7000</v>
      </c>
      <c r="K67" s="101">
        <f t="shared" si="0"/>
        <v>100</v>
      </c>
    </row>
    <row r="68" spans="1:11" ht="31.5">
      <c r="A68" s="37" t="s">
        <v>250</v>
      </c>
      <c r="B68" s="38" t="s">
        <v>117</v>
      </c>
      <c r="C68" s="38" t="s">
        <v>24</v>
      </c>
      <c r="D68" s="38" t="s">
        <v>10</v>
      </c>
      <c r="E68" s="38" t="s">
        <v>249</v>
      </c>
      <c r="F68" s="38" t="s">
        <v>171</v>
      </c>
      <c r="G68" s="32"/>
      <c r="H68" s="36">
        <v>12</v>
      </c>
      <c r="I68" s="89">
        <v>7000</v>
      </c>
      <c r="J68" s="89">
        <v>7000</v>
      </c>
      <c r="K68" s="101">
        <f t="shared" si="0"/>
        <v>100</v>
      </c>
    </row>
    <row r="69" spans="1:9" ht="15.75" hidden="1">
      <c r="A69" s="37" t="s">
        <v>201</v>
      </c>
      <c r="B69" s="38" t="s">
        <v>117</v>
      </c>
      <c r="C69" s="38" t="s">
        <v>24</v>
      </c>
      <c r="D69" s="38" t="s">
        <v>10</v>
      </c>
      <c r="E69" s="38" t="s">
        <v>129</v>
      </c>
      <c r="F69" s="38"/>
      <c r="G69" s="32" t="e">
        <f>#REF!+#REF!+#REF!</f>
        <v>#REF!</v>
      </c>
      <c r="H69" s="36">
        <f>H70</f>
        <v>-12</v>
      </c>
      <c r="I69" s="36">
        <f>I70</f>
        <v>0</v>
      </c>
    </row>
    <row r="70" spans="1:9" ht="31.5" hidden="1">
      <c r="A70" s="37" t="s">
        <v>173</v>
      </c>
      <c r="B70" s="38" t="s">
        <v>117</v>
      </c>
      <c r="C70" s="38" t="s">
        <v>24</v>
      </c>
      <c r="D70" s="38" t="s">
        <v>10</v>
      </c>
      <c r="E70" s="38" t="s">
        <v>129</v>
      </c>
      <c r="F70" s="38" t="s">
        <v>171</v>
      </c>
      <c r="G70" s="32" t="e">
        <f>#REF!+#REF!+#REF!</f>
        <v>#REF!</v>
      </c>
      <c r="H70" s="36">
        <v>-12</v>
      </c>
      <c r="I70" s="36">
        <v>0</v>
      </c>
    </row>
    <row r="71" spans="1:9" ht="15.75">
      <c r="A71" s="42"/>
      <c r="B71" s="43"/>
      <c r="C71" s="43"/>
      <c r="D71" s="43"/>
      <c r="E71" s="43"/>
      <c r="F71" s="43"/>
      <c r="G71" s="44"/>
      <c r="H71" s="51"/>
      <c r="I71" s="44"/>
    </row>
    <row r="72" spans="1:9" ht="15.75">
      <c r="A72" s="45"/>
      <c r="B72" s="46"/>
      <c r="C72" s="46"/>
      <c r="D72" s="46"/>
      <c r="E72" s="46"/>
      <c r="F72" s="46"/>
      <c r="G72" s="47"/>
      <c r="H72" s="47"/>
      <c r="I72" s="47"/>
    </row>
    <row r="73" spans="1:11" ht="31.5">
      <c r="A73" s="30" t="s">
        <v>119</v>
      </c>
      <c r="B73" s="31" t="s">
        <v>115</v>
      </c>
      <c r="C73" s="31"/>
      <c r="D73" s="31"/>
      <c r="E73" s="31"/>
      <c r="F73" s="31"/>
      <c r="G73" s="32" t="e">
        <f>#REF!+#REF!+#REF!</f>
        <v>#REF!</v>
      </c>
      <c r="H73" s="32" t="e">
        <f>H74+H183+H248+H312+H395+H402+H437+H448</f>
        <v>#REF!</v>
      </c>
      <c r="I73" s="92">
        <f>I74+I183+I248+I312+I395+I402+I437+I448+I172</f>
        <v>409279183.31</v>
      </c>
      <c r="J73" s="89">
        <f>J74+J183+J248+J312+J395+J402+J437+J448+J172</f>
        <v>358708035.54</v>
      </c>
      <c r="K73" s="101">
        <f aca="true" t="shared" si="4" ref="K73:K136">J73/I73*100</f>
        <v>87.64385049808509</v>
      </c>
    </row>
    <row r="74" spans="1:11" ht="15.75">
      <c r="A74" s="37" t="s">
        <v>7</v>
      </c>
      <c r="B74" s="38" t="s">
        <v>115</v>
      </c>
      <c r="C74" s="38" t="s">
        <v>8</v>
      </c>
      <c r="D74" s="38" t="s">
        <v>9</v>
      </c>
      <c r="E74" s="38"/>
      <c r="F74" s="38"/>
      <c r="G74" s="32" t="e">
        <f>#REF!+#REF!+#REF!</f>
        <v>#REF!</v>
      </c>
      <c r="H74" s="36" t="e">
        <f>H75+H83+H128+H134</f>
        <v>#REF!</v>
      </c>
      <c r="I74" s="89">
        <f>I75+I83+I128+I134</f>
        <v>88786766.52</v>
      </c>
      <c r="J74" s="89">
        <f>J75+J83+J128+J134</f>
        <v>80968457.02999999</v>
      </c>
      <c r="K74" s="101">
        <f t="shared" si="4"/>
        <v>91.19428514356487</v>
      </c>
    </row>
    <row r="75" spans="1:11" ht="31.5">
      <c r="A75" s="37" t="s">
        <v>107</v>
      </c>
      <c r="B75" s="38" t="s">
        <v>115</v>
      </c>
      <c r="C75" s="38" t="s">
        <v>8</v>
      </c>
      <c r="D75" s="38" t="s">
        <v>22</v>
      </c>
      <c r="E75" s="38"/>
      <c r="F75" s="38"/>
      <c r="G75" s="32" t="e">
        <f>#REF!+#REF!+#REF!</f>
        <v>#REF!</v>
      </c>
      <c r="H75" s="36">
        <f>H76+H79</f>
        <v>0</v>
      </c>
      <c r="I75" s="89">
        <f>I76+I79</f>
        <v>2990800</v>
      </c>
      <c r="J75" s="89">
        <f>J76+J79</f>
        <v>2990688.66</v>
      </c>
      <c r="K75" s="101">
        <f t="shared" si="4"/>
        <v>99.99627725023406</v>
      </c>
    </row>
    <row r="76" spans="1:11" ht="47.25" hidden="1">
      <c r="A76" s="37" t="s">
        <v>80</v>
      </c>
      <c r="B76" s="38" t="s">
        <v>115</v>
      </c>
      <c r="C76" s="38" t="s">
        <v>8</v>
      </c>
      <c r="D76" s="38" t="s">
        <v>22</v>
      </c>
      <c r="E76" s="38" t="s">
        <v>79</v>
      </c>
      <c r="F76" s="38"/>
      <c r="G76" s="32" t="e">
        <f>#REF!+#REF!+#REF!</f>
        <v>#REF!</v>
      </c>
      <c r="H76" s="36">
        <f>H77</f>
        <v>-2978</v>
      </c>
      <c r="I76" s="89">
        <f>I77</f>
        <v>0</v>
      </c>
      <c r="J76" s="89">
        <f>J77</f>
        <v>0</v>
      </c>
      <c r="K76" s="101" t="e">
        <f t="shared" si="4"/>
        <v>#DIV/0!</v>
      </c>
    </row>
    <row r="77" spans="1:11" ht="15.75" hidden="1">
      <c r="A77" s="37" t="s">
        <v>67</v>
      </c>
      <c r="B77" s="38" t="s">
        <v>115</v>
      </c>
      <c r="C77" s="38" t="s">
        <v>8</v>
      </c>
      <c r="D77" s="38" t="s">
        <v>22</v>
      </c>
      <c r="E77" s="38" t="s">
        <v>81</v>
      </c>
      <c r="F77" s="38"/>
      <c r="G77" s="32" t="e">
        <f>#REF!+#REF!+#REF!</f>
        <v>#REF!</v>
      </c>
      <c r="H77" s="36">
        <f>+H78</f>
        <v>-2978</v>
      </c>
      <c r="I77" s="89">
        <f>+I78</f>
        <v>0</v>
      </c>
      <c r="J77" s="89">
        <f>+J78</f>
        <v>0</v>
      </c>
      <c r="K77" s="101" t="e">
        <f t="shared" si="4"/>
        <v>#DIV/0!</v>
      </c>
    </row>
    <row r="78" spans="1:11" ht="15.75" hidden="1">
      <c r="A78" s="37" t="s">
        <v>150</v>
      </c>
      <c r="B78" s="38" t="s">
        <v>115</v>
      </c>
      <c r="C78" s="38" t="s">
        <v>8</v>
      </c>
      <c r="D78" s="38" t="s">
        <v>22</v>
      </c>
      <c r="E78" s="38" t="s">
        <v>81</v>
      </c>
      <c r="F78" s="38" t="s">
        <v>149</v>
      </c>
      <c r="G78" s="32"/>
      <c r="H78" s="36">
        <v>-2978</v>
      </c>
      <c r="I78" s="89">
        <v>0</v>
      </c>
      <c r="J78" s="89">
        <v>0</v>
      </c>
      <c r="K78" s="101" t="e">
        <f t="shared" si="4"/>
        <v>#DIV/0!</v>
      </c>
    </row>
    <row r="79" spans="1:11" ht="31.5">
      <c r="A79" s="37" t="s">
        <v>251</v>
      </c>
      <c r="B79" s="38" t="s">
        <v>115</v>
      </c>
      <c r="C79" s="38" t="s">
        <v>8</v>
      </c>
      <c r="D79" s="38" t="s">
        <v>22</v>
      </c>
      <c r="E79" s="38" t="s">
        <v>252</v>
      </c>
      <c r="F79" s="38"/>
      <c r="G79" s="32" t="e">
        <f>#REF!+#REF!+#REF!</f>
        <v>#REF!</v>
      </c>
      <c r="H79" s="36">
        <f>H80</f>
        <v>2978</v>
      </c>
      <c r="I79" s="89">
        <f>I80</f>
        <v>2990800</v>
      </c>
      <c r="J79" s="89">
        <f>J80</f>
        <v>2990688.66</v>
      </c>
      <c r="K79" s="101">
        <f t="shared" si="4"/>
        <v>99.99627725023406</v>
      </c>
    </row>
    <row r="80" spans="1:11" ht="15.75">
      <c r="A80" s="37" t="s">
        <v>67</v>
      </c>
      <c r="B80" s="38" t="s">
        <v>115</v>
      </c>
      <c r="C80" s="38" t="s">
        <v>8</v>
      </c>
      <c r="D80" s="38" t="s">
        <v>22</v>
      </c>
      <c r="E80" s="38" t="s">
        <v>253</v>
      </c>
      <c r="F80" s="38"/>
      <c r="G80" s="32" t="e">
        <f>#REF!+#REF!+#REF!</f>
        <v>#REF!</v>
      </c>
      <c r="H80" s="36">
        <f>+H81+H82</f>
        <v>2978</v>
      </c>
      <c r="I80" s="89">
        <f>+I81+I82</f>
        <v>2990800</v>
      </c>
      <c r="J80" s="89">
        <f>+J81+J82</f>
        <v>2990688.66</v>
      </c>
      <c r="K80" s="101">
        <f t="shared" si="4"/>
        <v>99.99627725023406</v>
      </c>
    </row>
    <row r="81" spans="1:11" ht="31.5">
      <c r="A81" s="37" t="s">
        <v>240</v>
      </c>
      <c r="B81" s="38" t="s">
        <v>115</v>
      </c>
      <c r="C81" s="38" t="s">
        <v>8</v>
      </c>
      <c r="D81" s="38" t="s">
        <v>22</v>
      </c>
      <c r="E81" s="38" t="s">
        <v>253</v>
      </c>
      <c r="F81" s="38" t="s">
        <v>149</v>
      </c>
      <c r="G81" s="32"/>
      <c r="H81" s="36">
        <v>2851</v>
      </c>
      <c r="I81" s="89">
        <v>2863800</v>
      </c>
      <c r="J81" s="89">
        <v>2863691.66</v>
      </c>
      <c r="K81" s="101">
        <f t="shared" si="4"/>
        <v>99.99621691458901</v>
      </c>
    </row>
    <row r="82" spans="1:11" ht="15.75">
      <c r="A82" s="37" t="s">
        <v>152</v>
      </c>
      <c r="B82" s="38" t="s">
        <v>115</v>
      </c>
      <c r="C82" s="38" t="s">
        <v>8</v>
      </c>
      <c r="D82" s="38" t="s">
        <v>22</v>
      </c>
      <c r="E82" s="38" t="s">
        <v>253</v>
      </c>
      <c r="F82" s="38" t="s">
        <v>151</v>
      </c>
      <c r="G82" s="32"/>
      <c r="H82" s="36">
        <v>127</v>
      </c>
      <c r="I82" s="89">
        <v>127000</v>
      </c>
      <c r="J82" s="89">
        <v>126997</v>
      </c>
      <c r="K82" s="101">
        <f t="shared" si="4"/>
        <v>99.9976377952756</v>
      </c>
    </row>
    <row r="83" spans="1:11" ht="47.25">
      <c r="A83" s="37" t="s">
        <v>85</v>
      </c>
      <c r="B83" s="38" t="s">
        <v>115</v>
      </c>
      <c r="C83" s="38" t="s">
        <v>8</v>
      </c>
      <c r="D83" s="38" t="s">
        <v>13</v>
      </c>
      <c r="E83" s="38"/>
      <c r="F83" s="38"/>
      <c r="G83" s="32" t="e">
        <f>#REF!+#REF!+#REF!</f>
        <v>#REF!</v>
      </c>
      <c r="H83" s="36">
        <f>H84+H87+H90+H111+H102+H105</f>
        <v>5374.520000000004</v>
      </c>
      <c r="I83" s="89">
        <f>I84+I87+I90+I111+I102+I105</f>
        <v>72952842</v>
      </c>
      <c r="J83" s="89">
        <f>J84+J87+J90+J111+J102+J105</f>
        <v>72176967.6</v>
      </c>
      <c r="K83" s="101">
        <f t="shared" si="4"/>
        <v>98.93647131663492</v>
      </c>
    </row>
    <row r="84" spans="1:11" ht="78.75">
      <c r="A84" s="37" t="s">
        <v>215</v>
      </c>
      <c r="B84" s="38" t="s">
        <v>115</v>
      </c>
      <c r="C84" s="38" t="s">
        <v>8</v>
      </c>
      <c r="D84" s="38" t="s">
        <v>13</v>
      </c>
      <c r="E84" s="38" t="s">
        <v>502</v>
      </c>
      <c r="F84" s="38"/>
      <c r="G84" s="32" t="e">
        <f>#REF!+#REF!+#REF!</f>
        <v>#REF!</v>
      </c>
      <c r="H84" s="36">
        <f aca="true" t="shared" si="5" ref="H84:J85">H85</f>
        <v>0</v>
      </c>
      <c r="I84" s="89">
        <f t="shared" si="5"/>
        <v>2197000</v>
      </c>
      <c r="J84" s="89">
        <f t="shared" si="5"/>
        <v>2197000</v>
      </c>
      <c r="K84" s="101">
        <f t="shared" si="4"/>
        <v>100</v>
      </c>
    </row>
    <row r="85" spans="1:11" ht="15.75">
      <c r="A85" s="37" t="s">
        <v>148</v>
      </c>
      <c r="B85" s="38" t="s">
        <v>115</v>
      </c>
      <c r="C85" s="38" t="s">
        <v>8</v>
      </c>
      <c r="D85" s="38" t="s">
        <v>13</v>
      </c>
      <c r="E85" s="38" t="s">
        <v>502</v>
      </c>
      <c r="F85" s="38" t="s">
        <v>147</v>
      </c>
      <c r="G85" s="32"/>
      <c r="H85" s="36">
        <f t="shared" si="5"/>
        <v>0</v>
      </c>
      <c r="I85" s="89">
        <f t="shared" si="5"/>
        <v>2197000</v>
      </c>
      <c r="J85" s="89">
        <f t="shared" si="5"/>
        <v>2197000</v>
      </c>
      <c r="K85" s="101">
        <f t="shared" si="4"/>
        <v>100</v>
      </c>
    </row>
    <row r="86" spans="1:11" ht="15.75">
      <c r="A86" s="37" t="s">
        <v>150</v>
      </c>
      <c r="B86" s="38" t="s">
        <v>115</v>
      </c>
      <c r="C86" s="38" t="s">
        <v>8</v>
      </c>
      <c r="D86" s="38" t="s">
        <v>13</v>
      </c>
      <c r="E86" s="38" t="s">
        <v>502</v>
      </c>
      <c r="F86" s="38" t="s">
        <v>149</v>
      </c>
      <c r="G86" s="32" t="e">
        <f>#REF!+#REF!+#REF!</f>
        <v>#REF!</v>
      </c>
      <c r="H86" s="36"/>
      <c r="I86" s="89">
        <v>2197000</v>
      </c>
      <c r="J86" s="89">
        <v>2197000</v>
      </c>
      <c r="K86" s="101">
        <f t="shared" si="4"/>
        <v>100</v>
      </c>
    </row>
    <row r="87" spans="1:11" ht="94.5">
      <c r="A87" s="37" t="s">
        <v>219</v>
      </c>
      <c r="B87" s="38" t="s">
        <v>115</v>
      </c>
      <c r="C87" s="38" t="s">
        <v>8</v>
      </c>
      <c r="D87" s="38" t="s">
        <v>13</v>
      </c>
      <c r="E87" s="38" t="s">
        <v>501</v>
      </c>
      <c r="F87" s="38"/>
      <c r="G87" s="32" t="e">
        <f>#REF!+#REF!+#REF!</f>
        <v>#REF!</v>
      </c>
      <c r="H87" s="36">
        <f aca="true" t="shared" si="6" ref="H87:J88">H88</f>
        <v>0</v>
      </c>
      <c r="I87" s="89">
        <f t="shared" si="6"/>
        <v>1400</v>
      </c>
      <c r="J87" s="89">
        <f t="shared" si="6"/>
        <v>1400</v>
      </c>
      <c r="K87" s="101">
        <f t="shared" si="4"/>
        <v>100</v>
      </c>
    </row>
    <row r="88" spans="1:11" ht="15.75">
      <c r="A88" s="37" t="s">
        <v>154</v>
      </c>
      <c r="B88" s="38" t="s">
        <v>115</v>
      </c>
      <c r="C88" s="38" t="s">
        <v>8</v>
      </c>
      <c r="D88" s="38" t="s">
        <v>13</v>
      </c>
      <c r="E88" s="38" t="s">
        <v>501</v>
      </c>
      <c r="F88" s="38" t="s">
        <v>153</v>
      </c>
      <c r="G88" s="32"/>
      <c r="H88" s="36">
        <f t="shared" si="6"/>
        <v>0</v>
      </c>
      <c r="I88" s="89">
        <f t="shared" si="6"/>
        <v>1400</v>
      </c>
      <c r="J88" s="89">
        <f t="shared" si="6"/>
        <v>1400</v>
      </c>
      <c r="K88" s="101">
        <f t="shared" si="4"/>
        <v>100</v>
      </c>
    </row>
    <row r="89" spans="1:11" ht="15.75">
      <c r="A89" s="37" t="s">
        <v>157</v>
      </c>
      <c r="B89" s="38" t="s">
        <v>115</v>
      </c>
      <c r="C89" s="38" t="s">
        <v>8</v>
      </c>
      <c r="D89" s="38" t="s">
        <v>13</v>
      </c>
      <c r="E89" s="38" t="s">
        <v>501</v>
      </c>
      <c r="F89" s="38" t="s">
        <v>156</v>
      </c>
      <c r="G89" s="32"/>
      <c r="H89" s="36"/>
      <c r="I89" s="89">
        <v>1400</v>
      </c>
      <c r="J89" s="89">
        <v>1400</v>
      </c>
      <c r="K89" s="101">
        <f t="shared" si="4"/>
        <v>100</v>
      </c>
    </row>
    <row r="90" spans="1:11" ht="47.25" hidden="1">
      <c r="A90" s="37" t="s">
        <v>80</v>
      </c>
      <c r="B90" s="38" t="s">
        <v>115</v>
      </c>
      <c r="C90" s="38" t="s">
        <v>8</v>
      </c>
      <c r="D90" s="38" t="s">
        <v>13</v>
      </c>
      <c r="E90" s="38" t="s">
        <v>79</v>
      </c>
      <c r="F90" s="38"/>
      <c r="G90" s="32" t="e">
        <f>#REF!+#REF!+#REF!</f>
        <v>#REF!</v>
      </c>
      <c r="H90" s="36">
        <f>H91</f>
        <v>-71371</v>
      </c>
      <c r="I90" s="89">
        <f>I91</f>
        <v>0</v>
      </c>
      <c r="J90" s="89">
        <f>J91</f>
        <v>0</v>
      </c>
      <c r="K90" s="101" t="e">
        <f t="shared" si="4"/>
        <v>#DIV/0!</v>
      </c>
    </row>
    <row r="91" spans="1:11" ht="15.75" hidden="1">
      <c r="A91" s="37" t="s">
        <v>11</v>
      </c>
      <c r="B91" s="38" t="s">
        <v>115</v>
      </c>
      <c r="C91" s="38" t="s">
        <v>8</v>
      </c>
      <c r="D91" s="38" t="s">
        <v>13</v>
      </c>
      <c r="E91" s="38" t="s">
        <v>84</v>
      </c>
      <c r="F91" s="38"/>
      <c r="G91" s="32" t="e">
        <f>#REF!+#REF!+#REF!</f>
        <v>#REF!</v>
      </c>
      <c r="H91" s="36">
        <f>+H92+H96+H99</f>
        <v>-71371</v>
      </c>
      <c r="I91" s="89">
        <f>+I92+I96+I99</f>
        <v>0</v>
      </c>
      <c r="J91" s="89">
        <f>+J92+J96+J99</f>
        <v>0</v>
      </c>
      <c r="K91" s="101" t="e">
        <f t="shared" si="4"/>
        <v>#DIV/0!</v>
      </c>
    </row>
    <row r="92" spans="1:11" ht="15.75" hidden="1">
      <c r="A92" s="37" t="s">
        <v>148</v>
      </c>
      <c r="B92" s="38" t="s">
        <v>115</v>
      </c>
      <c r="C92" s="38" t="s">
        <v>8</v>
      </c>
      <c r="D92" s="38" t="s">
        <v>13</v>
      </c>
      <c r="E92" s="38" t="s">
        <v>84</v>
      </c>
      <c r="F92" s="38" t="s">
        <v>147</v>
      </c>
      <c r="G92" s="32"/>
      <c r="H92" s="36">
        <f>H93+H94</f>
        <v>-59803</v>
      </c>
      <c r="I92" s="89">
        <f>I93+I94</f>
        <v>0</v>
      </c>
      <c r="J92" s="89">
        <f>J93+J94</f>
        <v>0</v>
      </c>
      <c r="K92" s="101" t="e">
        <f t="shared" si="4"/>
        <v>#DIV/0!</v>
      </c>
    </row>
    <row r="93" spans="1:11" ht="15.75" hidden="1">
      <c r="A93" s="37" t="s">
        <v>150</v>
      </c>
      <c r="B93" s="38" t="s">
        <v>115</v>
      </c>
      <c r="C93" s="38" t="s">
        <v>8</v>
      </c>
      <c r="D93" s="38" t="s">
        <v>13</v>
      </c>
      <c r="E93" s="38" t="s">
        <v>84</v>
      </c>
      <c r="F93" s="38" t="s">
        <v>149</v>
      </c>
      <c r="G93" s="32"/>
      <c r="H93" s="36">
        <v>-59366</v>
      </c>
      <c r="I93" s="89">
        <v>0</v>
      </c>
      <c r="J93" s="89">
        <v>0</v>
      </c>
      <c r="K93" s="101" t="e">
        <f t="shared" si="4"/>
        <v>#DIV/0!</v>
      </c>
    </row>
    <row r="94" spans="1:11" ht="15.75" hidden="1">
      <c r="A94" s="37" t="s">
        <v>152</v>
      </c>
      <c r="B94" s="38" t="s">
        <v>115</v>
      </c>
      <c r="C94" s="38" t="s">
        <v>8</v>
      </c>
      <c r="D94" s="38" t="s">
        <v>13</v>
      </c>
      <c r="E94" s="38" t="s">
        <v>84</v>
      </c>
      <c r="F94" s="38" t="s">
        <v>151</v>
      </c>
      <c r="G94" s="32"/>
      <c r="H94" s="36">
        <v>-437</v>
      </c>
      <c r="I94" s="89">
        <v>0</v>
      </c>
      <c r="J94" s="89">
        <v>0</v>
      </c>
      <c r="K94" s="101" t="e">
        <f t="shared" si="4"/>
        <v>#DIV/0!</v>
      </c>
    </row>
    <row r="95" spans="1:11" ht="47.25" hidden="1">
      <c r="A95" s="37" t="s">
        <v>203</v>
      </c>
      <c r="B95" s="38" t="s">
        <v>115</v>
      </c>
      <c r="C95" s="38" t="s">
        <v>8</v>
      </c>
      <c r="D95" s="38" t="s">
        <v>13</v>
      </c>
      <c r="E95" s="38" t="s">
        <v>84</v>
      </c>
      <c r="F95" s="38" t="s">
        <v>202</v>
      </c>
      <c r="G95" s="32"/>
      <c r="H95" s="36">
        <v>-90</v>
      </c>
      <c r="I95" s="89">
        <v>0</v>
      </c>
      <c r="J95" s="89">
        <v>0</v>
      </c>
      <c r="K95" s="101" t="e">
        <f t="shared" si="4"/>
        <v>#DIV/0!</v>
      </c>
    </row>
    <row r="96" spans="1:11" ht="15.75" hidden="1">
      <c r="A96" s="37" t="s">
        <v>154</v>
      </c>
      <c r="B96" s="38" t="s">
        <v>115</v>
      </c>
      <c r="C96" s="38" t="s">
        <v>8</v>
      </c>
      <c r="D96" s="38" t="s">
        <v>13</v>
      </c>
      <c r="E96" s="38" t="s">
        <v>84</v>
      </c>
      <c r="F96" s="38" t="s">
        <v>153</v>
      </c>
      <c r="G96" s="32"/>
      <c r="H96" s="36">
        <f>H97+H98</f>
        <v>-11053</v>
      </c>
      <c r="I96" s="89">
        <f>I97+I98</f>
        <v>0</v>
      </c>
      <c r="J96" s="89">
        <f>J97+J98</f>
        <v>0</v>
      </c>
      <c r="K96" s="101" t="e">
        <f t="shared" si="4"/>
        <v>#DIV/0!</v>
      </c>
    </row>
    <row r="97" spans="1:11" ht="31.5" hidden="1">
      <c r="A97" s="37" t="s">
        <v>158</v>
      </c>
      <c r="B97" s="38" t="s">
        <v>115</v>
      </c>
      <c r="C97" s="38" t="s">
        <v>8</v>
      </c>
      <c r="D97" s="38" t="s">
        <v>13</v>
      </c>
      <c r="E97" s="38" t="s">
        <v>84</v>
      </c>
      <c r="F97" s="38" t="s">
        <v>155</v>
      </c>
      <c r="G97" s="32"/>
      <c r="H97" s="36">
        <v>-1582</v>
      </c>
      <c r="I97" s="89">
        <v>0</v>
      </c>
      <c r="J97" s="89">
        <v>0</v>
      </c>
      <c r="K97" s="101" t="e">
        <f t="shared" si="4"/>
        <v>#DIV/0!</v>
      </c>
    </row>
    <row r="98" spans="1:11" ht="15.75" hidden="1">
      <c r="A98" s="37" t="s">
        <v>157</v>
      </c>
      <c r="B98" s="38" t="s">
        <v>115</v>
      </c>
      <c r="C98" s="38" t="s">
        <v>8</v>
      </c>
      <c r="D98" s="38" t="s">
        <v>13</v>
      </c>
      <c r="E98" s="38" t="s">
        <v>84</v>
      </c>
      <c r="F98" s="38" t="s">
        <v>156</v>
      </c>
      <c r="G98" s="32"/>
      <c r="H98" s="36">
        <v>-9471</v>
      </c>
      <c r="I98" s="89">
        <v>0</v>
      </c>
      <c r="J98" s="89">
        <v>0</v>
      </c>
      <c r="K98" s="101" t="e">
        <f t="shared" si="4"/>
        <v>#DIV/0!</v>
      </c>
    </row>
    <row r="99" spans="1:11" ht="15.75" hidden="1">
      <c r="A99" s="37" t="s">
        <v>159</v>
      </c>
      <c r="B99" s="38" t="s">
        <v>115</v>
      </c>
      <c r="C99" s="38" t="s">
        <v>8</v>
      </c>
      <c r="D99" s="38" t="s">
        <v>13</v>
      </c>
      <c r="E99" s="38" t="s">
        <v>84</v>
      </c>
      <c r="F99" s="38" t="s">
        <v>160</v>
      </c>
      <c r="G99" s="32"/>
      <c r="H99" s="36">
        <f>H100+H101</f>
        <v>-515</v>
      </c>
      <c r="I99" s="89">
        <f>I100+I101</f>
        <v>0</v>
      </c>
      <c r="J99" s="89">
        <f>J100+J101</f>
        <v>0</v>
      </c>
      <c r="K99" s="101" t="e">
        <f t="shared" si="4"/>
        <v>#DIV/0!</v>
      </c>
    </row>
    <row r="100" spans="1:11" ht="15.75" hidden="1">
      <c r="A100" s="37" t="s">
        <v>163</v>
      </c>
      <c r="B100" s="38" t="s">
        <v>115</v>
      </c>
      <c r="C100" s="38" t="s">
        <v>8</v>
      </c>
      <c r="D100" s="38" t="s">
        <v>13</v>
      </c>
      <c r="E100" s="38" t="s">
        <v>84</v>
      </c>
      <c r="F100" s="38" t="s">
        <v>161</v>
      </c>
      <c r="G100" s="32"/>
      <c r="H100" s="36">
        <v>-401</v>
      </c>
      <c r="I100" s="89">
        <v>0</v>
      </c>
      <c r="J100" s="89">
        <v>0</v>
      </c>
      <c r="K100" s="101" t="e">
        <f t="shared" si="4"/>
        <v>#DIV/0!</v>
      </c>
    </row>
    <row r="101" spans="1:11" ht="15.75" hidden="1">
      <c r="A101" s="37" t="s">
        <v>164</v>
      </c>
      <c r="B101" s="38" t="s">
        <v>115</v>
      </c>
      <c r="C101" s="38" t="s">
        <v>8</v>
      </c>
      <c r="D101" s="38" t="s">
        <v>13</v>
      </c>
      <c r="E101" s="38" t="s">
        <v>84</v>
      </c>
      <c r="F101" s="38" t="s">
        <v>162</v>
      </c>
      <c r="G101" s="32"/>
      <c r="H101" s="36">
        <v>-114</v>
      </c>
      <c r="I101" s="89">
        <v>0</v>
      </c>
      <c r="J101" s="89">
        <v>0</v>
      </c>
      <c r="K101" s="101" t="e">
        <f t="shared" si="4"/>
        <v>#DIV/0!</v>
      </c>
    </row>
    <row r="102" spans="1:11" ht="47.25">
      <c r="A102" s="37" t="s">
        <v>497</v>
      </c>
      <c r="B102" s="38" t="s">
        <v>115</v>
      </c>
      <c r="C102" s="38" t="s">
        <v>8</v>
      </c>
      <c r="D102" s="38" t="s">
        <v>13</v>
      </c>
      <c r="E102" s="38" t="s">
        <v>498</v>
      </c>
      <c r="F102" s="38"/>
      <c r="G102" s="32"/>
      <c r="H102" s="36">
        <f aca="true" t="shared" si="7" ref="H102:J103">H103</f>
        <v>0</v>
      </c>
      <c r="I102" s="89">
        <f t="shared" si="7"/>
        <v>238000</v>
      </c>
      <c r="J102" s="89">
        <f t="shared" si="7"/>
        <v>238000</v>
      </c>
      <c r="K102" s="101">
        <f t="shared" si="4"/>
        <v>100</v>
      </c>
    </row>
    <row r="103" spans="1:11" ht="15.75">
      <c r="A103" s="37" t="s">
        <v>148</v>
      </c>
      <c r="B103" s="38" t="s">
        <v>115</v>
      </c>
      <c r="C103" s="38" t="s">
        <v>8</v>
      </c>
      <c r="D103" s="38" t="s">
        <v>13</v>
      </c>
      <c r="E103" s="38" t="s">
        <v>498</v>
      </c>
      <c r="F103" s="38" t="s">
        <v>147</v>
      </c>
      <c r="G103" s="32"/>
      <c r="H103" s="36">
        <f t="shared" si="7"/>
        <v>0</v>
      </c>
      <c r="I103" s="89">
        <f t="shared" si="7"/>
        <v>238000</v>
      </c>
      <c r="J103" s="89">
        <f t="shared" si="7"/>
        <v>238000</v>
      </c>
      <c r="K103" s="101">
        <f t="shared" si="4"/>
        <v>100</v>
      </c>
    </row>
    <row r="104" spans="1:11" ht="15.75">
      <c r="A104" s="37" t="s">
        <v>150</v>
      </c>
      <c r="B104" s="38" t="s">
        <v>115</v>
      </c>
      <c r="C104" s="38" t="s">
        <v>8</v>
      </c>
      <c r="D104" s="38" t="s">
        <v>13</v>
      </c>
      <c r="E104" s="38" t="s">
        <v>498</v>
      </c>
      <c r="F104" s="38" t="s">
        <v>149</v>
      </c>
      <c r="G104" s="32"/>
      <c r="H104" s="36"/>
      <c r="I104" s="89">
        <v>238000</v>
      </c>
      <c r="J104" s="89">
        <v>238000</v>
      </c>
      <c r="K104" s="101">
        <f t="shared" si="4"/>
        <v>100</v>
      </c>
    </row>
    <row r="105" spans="1:11" ht="47.25">
      <c r="A105" s="37" t="s">
        <v>218</v>
      </c>
      <c r="B105" s="38" t="s">
        <v>115</v>
      </c>
      <c r="C105" s="38" t="s">
        <v>8</v>
      </c>
      <c r="D105" s="38" t="s">
        <v>13</v>
      </c>
      <c r="E105" s="38" t="s">
        <v>583</v>
      </c>
      <c r="F105" s="38"/>
      <c r="G105" s="32"/>
      <c r="H105" s="36">
        <f>H106+H108</f>
        <v>0</v>
      </c>
      <c r="I105" s="89">
        <f>I106+I108</f>
        <v>1204100</v>
      </c>
      <c r="J105" s="89">
        <f>J106+J108</f>
        <v>1204100</v>
      </c>
      <c r="K105" s="101">
        <f t="shared" si="4"/>
        <v>100</v>
      </c>
    </row>
    <row r="106" spans="1:11" ht="15.75">
      <c r="A106" s="37" t="s">
        <v>148</v>
      </c>
      <c r="B106" s="38" t="s">
        <v>115</v>
      </c>
      <c r="C106" s="38" t="s">
        <v>8</v>
      </c>
      <c r="D106" s="38" t="s">
        <v>13</v>
      </c>
      <c r="E106" s="38" t="s">
        <v>583</v>
      </c>
      <c r="F106" s="38" t="s">
        <v>147</v>
      </c>
      <c r="G106" s="32"/>
      <c r="H106" s="36">
        <f>H107</f>
        <v>0</v>
      </c>
      <c r="I106" s="89">
        <f>I107</f>
        <v>886000</v>
      </c>
      <c r="J106" s="89">
        <f>J107</f>
        <v>886000</v>
      </c>
      <c r="K106" s="101">
        <f t="shared" si="4"/>
        <v>100</v>
      </c>
    </row>
    <row r="107" spans="1:11" ht="15.75">
      <c r="A107" s="37" t="s">
        <v>150</v>
      </c>
      <c r="B107" s="38" t="s">
        <v>115</v>
      </c>
      <c r="C107" s="38" t="s">
        <v>8</v>
      </c>
      <c r="D107" s="38" t="s">
        <v>13</v>
      </c>
      <c r="E107" s="38" t="s">
        <v>583</v>
      </c>
      <c r="F107" s="38" t="s">
        <v>149</v>
      </c>
      <c r="G107" s="32"/>
      <c r="H107" s="36"/>
      <c r="I107" s="89">
        <v>886000</v>
      </c>
      <c r="J107" s="89">
        <v>886000</v>
      </c>
      <c r="K107" s="101">
        <f t="shared" si="4"/>
        <v>100</v>
      </c>
    </row>
    <row r="108" spans="1:11" ht="15.75">
      <c r="A108" s="37" t="s">
        <v>154</v>
      </c>
      <c r="B108" s="38" t="s">
        <v>115</v>
      </c>
      <c r="C108" s="38" t="s">
        <v>8</v>
      </c>
      <c r="D108" s="38" t="s">
        <v>13</v>
      </c>
      <c r="E108" s="38" t="s">
        <v>583</v>
      </c>
      <c r="F108" s="38" t="s">
        <v>153</v>
      </c>
      <c r="G108" s="32"/>
      <c r="H108" s="36">
        <f>H109+H110</f>
        <v>0</v>
      </c>
      <c r="I108" s="89">
        <f>I109+I110</f>
        <v>318100</v>
      </c>
      <c r="J108" s="89">
        <f>J109+J110</f>
        <v>318100</v>
      </c>
      <c r="K108" s="101">
        <f t="shared" si="4"/>
        <v>100</v>
      </c>
    </row>
    <row r="109" spans="1:11" ht="31.5">
      <c r="A109" s="37" t="s">
        <v>158</v>
      </c>
      <c r="B109" s="38" t="s">
        <v>115</v>
      </c>
      <c r="C109" s="38" t="s">
        <v>8</v>
      </c>
      <c r="D109" s="38" t="s">
        <v>13</v>
      </c>
      <c r="E109" s="38" t="s">
        <v>583</v>
      </c>
      <c r="F109" s="38" t="s">
        <v>155</v>
      </c>
      <c r="G109" s="32"/>
      <c r="H109" s="36"/>
      <c r="I109" s="89">
        <v>97579.41</v>
      </c>
      <c r="J109" s="89">
        <v>97579.41</v>
      </c>
      <c r="K109" s="101">
        <f t="shared" si="4"/>
        <v>100</v>
      </c>
    </row>
    <row r="110" spans="1:11" ht="15.75">
      <c r="A110" s="37" t="s">
        <v>157</v>
      </c>
      <c r="B110" s="38" t="s">
        <v>115</v>
      </c>
      <c r="C110" s="38" t="s">
        <v>8</v>
      </c>
      <c r="D110" s="38" t="s">
        <v>13</v>
      </c>
      <c r="E110" s="38" t="s">
        <v>583</v>
      </c>
      <c r="F110" s="38" t="s">
        <v>156</v>
      </c>
      <c r="G110" s="32"/>
      <c r="H110" s="36"/>
      <c r="I110" s="89">
        <v>220520.59</v>
      </c>
      <c r="J110" s="89">
        <v>220520.59</v>
      </c>
      <c r="K110" s="101">
        <f t="shared" si="4"/>
        <v>100</v>
      </c>
    </row>
    <row r="111" spans="1:11" ht="31.5">
      <c r="A111" s="37" t="s">
        <v>254</v>
      </c>
      <c r="B111" s="38" t="s">
        <v>115</v>
      </c>
      <c r="C111" s="38" t="s">
        <v>8</v>
      </c>
      <c r="D111" s="38" t="s">
        <v>13</v>
      </c>
      <c r="E111" s="38" t="s">
        <v>255</v>
      </c>
      <c r="F111" s="38"/>
      <c r="G111" s="32"/>
      <c r="H111" s="36">
        <f>H112+H123</f>
        <v>76745.52</v>
      </c>
      <c r="I111" s="89">
        <f>I112+I123</f>
        <v>69312342</v>
      </c>
      <c r="J111" s="89">
        <f>J112+J123</f>
        <v>68536467.6</v>
      </c>
      <c r="K111" s="101">
        <f t="shared" si="4"/>
        <v>98.88061147897729</v>
      </c>
    </row>
    <row r="112" spans="1:11" ht="15.75">
      <c r="A112" s="37" t="s">
        <v>256</v>
      </c>
      <c r="B112" s="38" t="s">
        <v>115</v>
      </c>
      <c r="C112" s="38" t="s">
        <v>8</v>
      </c>
      <c r="D112" s="38" t="s">
        <v>13</v>
      </c>
      <c r="E112" s="38" t="s">
        <v>257</v>
      </c>
      <c r="F112" s="38"/>
      <c r="G112" s="32"/>
      <c r="H112" s="36">
        <f>H113+H117+H120</f>
        <v>76445.52</v>
      </c>
      <c r="I112" s="89">
        <f>I113+I117+I120</f>
        <v>69256112</v>
      </c>
      <c r="J112" s="89">
        <f>J113+J117+J120</f>
        <v>68480240.19999999</v>
      </c>
      <c r="K112" s="101">
        <f t="shared" si="4"/>
        <v>98.87970638605873</v>
      </c>
    </row>
    <row r="113" spans="1:11" ht="15.75">
      <c r="A113" s="37" t="s">
        <v>148</v>
      </c>
      <c r="B113" s="38" t="s">
        <v>115</v>
      </c>
      <c r="C113" s="38" t="s">
        <v>8</v>
      </c>
      <c r="D113" s="38" t="s">
        <v>13</v>
      </c>
      <c r="E113" s="38" t="s">
        <v>257</v>
      </c>
      <c r="F113" s="38" t="s">
        <v>147</v>
      </c>
      <c r="G113" s="32"/>
      <c r="H113" s="36">
        <f>H114+H115+H116</f>
        <v>63354.15</v>
      </c>
      <c r="I113" s="89">
        <f>I114+I115+I116</f>
        <v>59162888</v>
      </c>
      <c r="J113" s="89">
        <f>J114+J115+J116</f>
        <v>59154467.769999996</v>
      </c>
      <c r="K113" s="101">
        <f t="shared" si="4"/>
        <v>99.98576771641032</v>
      </c>
    </row>
    <row r="114" spans="1:11" ht="15.75">
      <c r="A114" s="37" t="s">
        <v>150</v>
      </c>
      <c r="B114" s="38" t="s">
        <v>115</v>
      </c>
      <c r="C114" s="38" t="s">
        <v>8</v>
      </c>
      <c r="D114" s="38" t="s">
        <v>13</v>
      </c>
      <c r="E114" s="38" t="s">
        <v>257</v>
      </c>
      <c r="F114" s="38" t="s">
        <v>149</v>
      </c>
      <c r="G114" s="32"/>
      <c r="H114" s="36">
        <f>45423.15+13200+2083</f>
        <v>60706.15</v>
      </c>
      <c r="I114" s="89">
        <v>57120153</v>
      </c>
      <c r="J114" s="89">
        <v>57115802.66</v>
      </c>
      <c r="K114" s="101">
        <f t="shared" si="4"/>
        <v>99.99238387894374</v>
      </c>
    </row>
    <row r="115" spans="1:11" ht="15.75">
      <c r="A115" s="37" t="s">
        <v>152</v>
      </c>
      <c r="B115" s="38" t="s">
        <v>115</v>
      </c>
      <c r="C115" s="38" t="s">
        <v>8</v>
      </c>
      <c r="D115" s="38" t="s">
        <v>13</v>
      </c>
      <c r="E115" s="38" t="s">
        <v>257</v>
      </c>
      <c r="F115" s="38" t="s">
        <v>151</v>
      </c>
      <c r="G115" s="32"/>
      <c r="H115" s="36">
        <f>1982+127+700-1-200</f>
        <v>2608</v>
      </c>
      <c r="I115" s="89">
        <v>2042735</v>
      </c>
      <c r="J115" s="89">
        <v>2038665.11</v>
      </c>
      <c r="K115" s="101">
        <f t="shared" si="4"/>
        <v>99.80076270294484</v>
      </c>
    </row>
    <row r="116" spans="1:11" ht="47.25" hidden="1">
      <c r="A116" s="37" t="s">
        <v>258</v>
      </c>
      <c r="B116" s="38" t="s">
        <v>115</v>
      </c>
      <c r="C116" s="38" t="s">
        <v>8</v>
      </c>
      <c r="D116" s="38" t="s">
        <v>13</v>
      </c>
      <c r="E116" s="38" t="s">
        <v>257</v>
      </c>
      <c r="F116" s="38" t="s">
        <v>202</v>
      </c>
      <c r="G116" s="32"/>
      <c r="H116" s="36">
        <v>40</v>
      </c>
      <c r="I116" s="89">
        <v>0</v>
      </c>
      <c r="J116" s="89">
        <v>0</v>
      </c>
      <c r="K116" s="101" t="e">
        <f t="shared" si="4"/>
        <v>#DIV/0!</v>
      </c>
    </row>
    <row r="117" spans="1:11" ht="15.75">
      <c r="A117" s="37" t="s">
        <v>154</v>
      </c>
      <c r="B117" s="38" t="s">
        <v>115</v>
      </c>
      <c r="C117" s="38" t="s">
        <v>8</v>
      </c>
      <c r="D117" s="38" t="s">
        <v>13</v>
      </c>
      <c r="E117" s="38" t="s">
        <v>257</v>
      </c>
      <c r="F117" s="38" t="s">
        <v>153</v>
      </c>
      <c r="G117" s="32"/>
      <c r="H117" s="36">
        <f>H118+H119</f>
        <v>12581.37</v>
      </c>
      <c r="I117" s="89">
        <f>I118+I119</f>
        <v>9491478</v>
      </c>
      <c r="J117" s="89">
        <f>J118+J119</f>
        <v>8726398.3</v>
      </c>
      <c r="K117" s="101">
        <f t="shared" si="4"/>
        <v>91.93929860028123</v>
      </c>
    </row>
    <row r="118" spans="1:11" ht="31.5">
      <c r="A118" s="37" t="s">
        <v>158</v>
      </c>
      <c r="B118" s="38" t="s">
        <v>115</v>
      </c>
      <c r="C118" s="38" t="s">
        <v>8</v>
      </c>
      <c r="D118" s="38" t="s">
        <v>13</v>
      </c>
      <c r="E118" s="38" t="s">
        <v>257</v>
      </c>
      <c r="F118" s="38" t="s">
        <v>155</v>
      </c>
      <c r="G118" s="32"/>
      <c r="H118" s="36">
        <f>800+220+330+150+260+4.2+25.72</f>
        <v>1789.92</v>
      </c>
      <c r="I118" s="89">
        <v>1384600</v>
      </c>
      <c r="J118" s="89">
        <v>1338546.83</v>
      </c>
      <c r="K118" s="101">
        <f t="shared" si="4"/>
        <v>96.67390076556407</v>
      </c>
    </row>
    <row r="119" spans="1:11" ht="15.75">
      <c r="A119" s="37" t="s">
        <v>157</v>
      </c>
      <c r="B119" s="38" t="s">
        <v>115</v>
      </c>
      <c r="C119" s="38" t="s">
        <v>8</v>
      </c>
      <c r="D119" s="38" t="s">
        <v>13</v>
      </c>
      <c r="E119" s="38" t="s">
        <v>257</v>
      </c>
      <c r="F119" s="38" t="s">
        <v>156</v>
      </c>
      <c r="G119" s="32"/>
      <c r="H119" s="36">
        <f>100+260+3710+1100+1100+620+4000+1.45-100</f>
        <v>10791.45</v>
      </c>
      <c r="I119" s="89">
        <v>8106878</v>
      </c>
      <c r="J119" s="89">
        <v>7387851.47</v>
      </c>
      <c r="K119" s="101">
        <f t="shared" si="4"/>
        <v>91.13066053294499</v>
      </c>
    </row>
    <row r="120" spans="1:11" ht="15.75">
      <c r="A120" s="37" t="s">
        <v>159</v>
      </c>
      <c r="B120" s="38" t="s">
        <v>115</v>
      </c>
      <c r="C120" s="38" t="s">
        <v>8</v>
      </c>
      <c r="D120" s="38" t="s">
        <v>13</v>
      </c>
      <c r="E120" s="38" t="s">
        <v>257</v>
      </c>
      <c r="F120" s="38" t="s">
        <v>160</v>
      </c>
      <c r="G120" s="32"/>
      <c r="H120" s="36">
        <f>H121+H122</f>
        <v>510</v>
      </c>
      <c r="I120" s="89">
        <f>I121+I122</f>
        <v>601746</v>
      </c>
      <c r="J120" s="89">
        <f>J121+J122</f>
        <v>599374.13</v>
      </c>
      <c r="K120" s="101">
        <f t="shared" si="4"/>
        <v>99.60583535245769</v>
      </c>
    </row>
    <row r="121" spans="1:11" ht="15.75">
      <c r="A121" s="37" t="s">
        <v>163</v>
      </c>
      <c r="B121" s="38" t="s">
        <v>115</v>
      </c>
      <c r="C121" s="38" t="s">
        <v>8</v>
      </c>
      <c r="D121" s="38" t="s">
        <v>13</v>
      </c>
      <c r="E121" s="38" t="s">
        <v>257</v>
      </c>
      <c r="F121" s="38" t="s">
        <v>161</v>
      </c>
      <c r="G121" s="32"/>
      <c r="H121" s="36">
        <v>400</v>
      </c>
      <c r="I121" s="89">
        <v>281046</v>
      </c>
      <c r="J121" s="89">
        <v>278755</v>
      </c>
      <c r="K121" s="101">
        <f t="shared" si="4"/>
        <v>99.18483095294009</v>
      </c>
    </row>
    <row r="122" spans="1:11" ht="15.75">
      <c r="A122" s="37" t="s">
        <v>164</v>
      </c>
      <c r="B122" s="38" t="s">
        <v>115</v>
      </c>
      <c r="C122" s="38" t="s">
        <v>8</v>
      </c>
      <c r="D122" s="38" t="s">
        <v>13</v>
      </c>
      <c r="E122" s="38" t="s">
        <v>257</v>
      </c>
      <c r="F122" s="38" t="s">
        <v>162</v>
      </c>
      <c r="G122" s="32"/>
      <c r="H122" s="36">
        <v>110</v>
      </c>
      <c r="I122" s="89">
        <v>320700</v>
      </c>
      <c r="J122" s="89">
        <v>320619.13</v>
      </c>
      <c r="K122" s="101">
        <f t="shared" si="4"/>
        <v>99.97478328656065</v>
      </c>
    </row>
    <row r="123" spans="1:11" ht="15.75">
      <c r="A123" s="37" t="s">
        <v>259</v>
      </c>
      <c r="B123" s="38" t="s">
        <v>115</v>
      </c>
      <c r="C123" s="38" t="s">
        <v>8</v>
      </c>
      <c r="D123" s="38" t="s">
        <v>13</v>
      </c>
      <c r="E123" s="38" t="s">
        <v>260</v>
      </c>
      <c r="F123" s="38"/>
      <c r="G123" s="32"/>
      <c r="H123" s="36">
        <f>H124+H126</f>
        <v>300</v>
      </c>
      <c r="I123" s="89">
        <f>I124+I126</f>
        <v>56230</v>
      </c>
      <c r="J123" s="89">
        <f>J124+J126</f>
        <v>56227.4</v>
      </c>
      <c r="K123" s="101">
        <f t="shared" si="4"/>
        <v>99.99537613373644</v>
      </c>
    </row>
    <row r="124" spans="1:11" ht="15.75">
      <c r="A124" s="37" t="s">
        <v>148</v>
      </c>
      <c r="B124" s="38" t="s">
        <v>115</v>
      </c>
      <c r="C124" s="38" t="s">
        <v>8</v>
      </c>
      <c r="D124" s="38" t="s">
        <v>13</v>
      </c>
      <c r="E124" s="38" t="s">
        <v>260</v>
      </c>
      <c r="F124" s="38" t="s">
        <v>147</v>
      </c>
      <c r="G124" s="32"/>
      <c r="H124" s="36">
        <f>H125</f>
        <v>200</v>
      </c>
      <c r="I124" s="89">
        <f>I125</f>
        <v>12130</v>
      </c>
      <c r="J124" s="89">
        <f>J125</f>
        <v>12127.4</v>
      </c>
      <c r="K124" s="101">
        <f t="shared" si="4"/>
        <v>99.9785655399835</v>
      </c>
    </row>
    <row r="125" spans="1:11" ht="15.75">
      <c r="A125" s="37" t="s">
        <v>152</v>
      </c>
      <c r="B125" s="38" t="s">
        <v>115</v>
      </c>
      <c r="C125" s="38" t="s">
        <v>8</v>
      </c>
      <c r="D125" s="38" t="s">
        <v>13</v>
      </c>
      <c r="E125" s="38" t="s">
        <v>260</v>
      </c>
      <c r="F125" s="38" t="s">
        <v>151</v>
      </c>
      <c r="G125" s="32"/>
      <c r="H125" s="36">
        <f>30+150+20</f>
        <v>200</v>
      </c>
      <c r="I125" s="89">
        <v>12130</v>
      </c>
      <c r="J125" s="89">
        <v>12127.4</v>
      </c>
      <c r="K125" s="101">
        <f t="shared" si="4"/>
        <v>99.9785655399835</v>
      </c>
    </row>
    <row r="126" spans="1:11" ht="15.75">
      <c r="A126" s="37" t="s">
        <v>154</v>
      </c>
      <c r="B126" s="38" t="s">
        <v>115</v>
      </c>
      <c r="C126" s="38" t="s">
        <v>8</v>
      </c>
      <c r="D126" s="38" t="s">
        <v>13</v>
      </c>
      <c r="E126" s="38" t="s">
        <v>260</v>
      </c>
      <c r="F126" s="38" t="s">
        <v>153</v>
      </c>
      <c r="G126" s="32"/>
      <c r="H126" s="36">
        <f>H127</f>
        <v>100</v>
      </c>
      <c r="I126" s="89">
        <f>I127</f>
        <v>44100</v>
      </c>
      <c r="J126" s="89">
        <f>J127</f>
        <v>44100</v>
      </c>
      <c r="K126" s="101">
        <f t="shared" si="4"/>
        <v>100</v>
      </c>
    </row>
    <row r="127" spans="1:11" ht="15.75">
      <c r="A127" s="37" t="s">
        <v>157</v>
      </c>
      <c r="B127" s="38" t="s">
        <v>115</v>
      </c>
      <c r="C127" s="38" t="s">
        <v>8</v>
      </c>
      <c r="D127" s="38" t="s">
        <v>13</v>
      </c>
      <c r="E127" s="38" t="s">
        <v>260</v>
      </c>
      <c r="F127" s="38" t="s">
        <v>156</v>
      </c>
      <c r="G127" s="32"/>
      <c r="H127" s="36">
        <v>100</v>
      </c>
      <c r="I127" s="89">
        <v>44100</v>
      </c>
      <c r="J127" s="89">
        <v>44100</v>
      </c>
      <c r="K127" s="101">
        <f t="shared" si="4"/>
        <v>100</v>
      </c>
    </row>
    <row r="128" spans="1:11" ht="15.75">
      <c r="A128" s="37" t="s">
        <v>18</v>
      </c>
      <c r="B128" s="38" t="s">
        <v>115</v>
      </c>
      <c r="C128" s="38" t="s">
        <v>8</v>
      </c>
      <c r="D128" s="38" t="s">
        <v>74</v>
      </c>
      <c r="E128" s="38"/>
      <c r="F128" s="38"/>
      <c r="G128" s="32" t="e">
        <f>#REF!+#REF!+#REF!</f>
        <v>#REF!</v>
      </c>
      <c r="H128" s="36">
        <f>H129+H132</f>
        <v>2000</v>
      </c>
      <c r="I128" s="89">
        <f>I129+I132</f>
        <v>3870834</v>
      </c>
      <c r="J128" s="89">
        <f>J129+J132</f>
        <v>0</v>
      </c>
      <c r="K128" s="101">
        <f t="shared" si="4"/>
        <v>0</v>
      </c>
    </row>
    <row r="129" spans="1:11" ht="15.75" hidden="1">
      <c r="A129" s="37" t="s">
        <v>18</v>
      </c>
      <c r="B129" s="38" t="s">
        <v>115</v>
      </c>
      <c r="C129" s="38" t="s">
        <v>8</v>
      </c>
      <c r="D129" s="38" t="s">
        <v>74</v>
      </c>
      <c r="E129" s="38" t="s">
        <v>19</v>
      </c>
      <c r="F129" s="38"/>
      <c r="G129" s="32" t="e">
        <f>#REF!+#REF!+#REF!</f>
        <v>#REF!</v>
      </c>
      <c r="H129" s="36">
        <f>H130</f>
        <v>-2000</v>
      </c>
      <c r="I129" s="89">
        <f>I130</f>
        <v>0</v>
      </c>
      <c r="J129" s="89">
        <f>J130</f>
        <v>0</v>
      </c>
      <c r="K129" s="101" t="e">
        <f t="shared" si="4"/>
        <v>#DIV/0!</v>
      </c>
    </row>
    <row r="130" spans="1:11" ht="15.75" hidden="1">
      <c r="A130" s="37" t="s">
        <v>91</v>
      </c>
      <c r="B130" s="38" t="s">
        <v>115</v>
      </c>
      <c r="C130" s="38" t="s">
        <v>8</v>
      </c>
      <c r="D130" s="38" t="s">
        <v>74</v>
      </c>
      <c r="E130" s="38" t="s">
        <v>92</v>
      </c>
      <c r="F130" s="38"/>
      <c r="G130" s="32" t="e">
        <f>#REF!+#REF!+#REF!</f>
        <v>#REF!</v>
      </c>
      <c r="H130" s="36">
        <f>+H131</f>
        <v>-2000</v>
      </c>
      <c r="I130" s="89">
        <f>+I131</f>
        <v>0</v>
      </c>
      <c r="J130" s="89">
        <f>+J131</f>
        <v>0</v>
      </c>
      <c r="K130" s="101" t="e">
        <f t="shared" si="4"/>
        <v>#DIV/0!</v>
      </c>
    </row>
    <row r="131" spans="1:11" ht="15.75" hidden="1">
      <c r="A131" s="37" t="s">
        <v>166</v>
      </c>
      <c r="B131" s="38" t="s">
        <v>115</v>
      </c>
      <c r="C131" s="38" t="s">
        <v>8</v>
      </c>
      <c r="D131" s="38" t="s">
        <v>74</v>
      </c>
      <c r="E131" s="38" t="s">
        <v>92</v>
      </c>
      <c r="F131" s="38" t="s">
        <v>165</v>
      </c>
      <c r="G131" s="32"/>
      <c r="H131" s="36">
        <v>-2000</v>
      </c>
      <c r="I131" s="89">
        <v>0</v>
      </c>
      <c r="J131" s="89">
        <v>0</v>
      </c>
      <c r="K131" s="101" t="e">
        <f t="shared" si="4"/>
        <v>#DIV/0!</v>
      </c>
    </row>
    <row r="132" spans="1:11" ht="47.25">
      <c r="A132" s="37" t="s">
        <v>598</v>
      </c>
      <c r="B132" s="38" t="s">
        <v>115</v>
      </c>
      <c r="C132" s="38" t="s">
        <v>8</v>
      </c>
      <c r="D132" s="38" t="s">
        <v>74</v>
      </c>
      <c r="E132" s="38" t="s">
        <v>261</v>
      </c>
      <c r="F132" s="38"/>
      <c r="G132" s="32"/>
      <c r="H132" s="36">
        <f>H133</f>
        <v>4000</v>
      </c>
      <c r="I132" s="89">
        <f>I133</f>
        <v>3870834</v>
      </c>
      <c r="J132" s="89">
        <f>J133</f>
        <v>0</v>
      </c>
      <c r="K132" s="101">
        <f t="shared" si="4"/>
        <v>0</v>
      </c>
    </row>
    <row r="133" spans="1:11" ht="15.75">
      <c r="A133" s="37" t="s">
        <v>166</v>
      </c>
      <c r="B133" s="38" t="s">
        <v>115</v>
      </c>
      <c r="C133" s="38" t="s">
        <v>8</v>
      </c>
      <c r="D133" s="38" t="s">
        <v>74</v>
      </c>
      <c r="E133" s="38" t="s">
        <v>261</v>
      </c>
      <c r="F133" s="38" t="s">
        <v>165</v>
      </c>
      <c r="G133" s="32"/>
      <c r="H133" s="36">
        <v>4000</v>
      </c>
      <c r="I133" s="89">
        <v>3870834</v>
      </c>
      <c r="J133" s="89"/>
      <c r="K133" s="101">
        <f t="shared" si="4"/>
        <v>0</v>
      </c>
    </row>
    <row r="134" spans="1:11" ht="15.75">
      <c r="A134" s="37" t="s">
        <v>20</v>
      </c>
      <c r="B134" s="38" t="s">
        <v>115</v>
      </c>
      <c r="C134" s="38" t="s">
        <v>8</v>
      </c>
      <c r="D134" s="38" t="s">
        <v>134</v>
      </c>
      <c r="E134" s="38"/>
      <c r="F134" s="38"/>
      <c r="G134" s="32" t="e">
        <f>#REF!+#REF!+#REF!</f>
        <v>#REF!</v>
      </c>
      <c r="H134" s="36" t="e">
        <f>H141+#REF!+#REF!+H155+H157+H160+H164+H135</f>
        <v>#REF!</v>
      </c>
      <c r="I134" s="89">
        <f>I141+I145+I155+I157+I160+I164+I135</f>
        <v>8972290.52</v>
      </c>
      <c r="J134" s="89">
        <f>J141+J145+J155+J157+J160+J164+J135</f>
        <v>5800800.77</v>
      </c>
      <c r="K134" s="101">
        <f t="shared" si="4"/>
        <v>64.65239569616611</v>
      </c>
    </row>
    <row r="135" spans="1:11" ht="47.25">
      <c r="A135" s="37" t="s">
        <v>599</v>
      </c>
      <c r="B135" s="38" t="s">
        <v>115</v>
      </c>
      <c r="C135" s="38" t="s">
        <v>8</v>
      </c>
      <c r="D135" s="38" t="s">
        <v>134</v>
      </c>
      <c r="E135" s="38" t="s">
        <v>273</v>
      </c>
      <c r="F135" s="38"/>
      <c r="G135" s="32"/>
      <c r="H135" s="36">
        <f aca="true" t="shared" si="8" ref="H135:J136">H136</f>
        <v>200</v>
      </c>
      <c r="I135" s="89">
        <f t="shared" si="8"/>
        <v>130000</v>
      </c>
      <c r="J135" s="89">
        <f t="shared" si="8"/>
        <v>129000.01000000001</v>
      </c>
      <c r="K135" s="101">
        <f t="shared" si="4"/>
        <v>99.23077692307693</v>
      </c>
    </row>
    <row r="136" spans="1:11" ht="31.5">
      <c r="A136" s="37" t="s">
        <v>600</v>
      </c>
      <c r="B136" s="38" t="s">
        <v>115</v>
      </c>
      <c r="C136" s="38" t="s">
        <v>8</v>
      </c>
      <c r="D136" s="38" t="s">
        <v>134</v>
      </c>
      <c r="E136" s="38" t="s">
        <v>274</v>
      </c>
      <c r="F136" s="38"/>
      <c r="G136" s="32"/>
      <c r="H136" s="36">
        <f t="shared" si="8"/>
        <v>200</v>
      </c>
      <c r="I136" s="89">
        <f t="shared" si="8"/>
        <v>130000</v>
      </c>
      <c r="J136" s="89">
        <f t="shared" si="8"/>
        <v>129000.01000000001</v>
      </c>
      <c r="K136" s="101">
        <f t="shared" si="4"/>
        <v>99.23077692307693</v>
      </c>
    </row>
    <row r="137" spans="1:11" ht="47.25">
      <c r="A137" s="37" t="s">
        <v>601</v>
      </c>
      <c r="B137" s="38" t="s">
        <v>115</v>
      </c>
      <c r="C137" s="38" t="s">
        <v>8</v>
      </c>
      <c r="D137" s="38" t="s">
        <v>134</v>
      </c>
      <c r="E137" s="38" t="s">
        <v>282</v>
      </c>
      <c r="F137" s="38"/>
      <c r="G137" s="32" t="e">
        <f>#REF!+#REF!+#REF!</f>
        <v>#REF!</v>
      </c>
      <c r="H137" s="36">
        <f>H140</f>
        <v>200</v>
      </c>
      <c r="I137" s="89">
        <f>I140+I138</f>
        <v>130000</v>
      </c>
      <c r="J137" s="89">
        <f>J140+J138</f>
        <v>129000.01000000001</v>
      </c>
      <c r="K137" s="101">
        <f aca="true" t="shared" si="9" ref="K137:K200">J137/I137*100</f>
        <v>99.23077692307693</v>
      </c>
    </row>
    <row r="138" spans="1:11" ht="15.75">
      <c r="A138" s="37" t="s">
        <v>148</v>
      </c>
      <c r="B138" s="38" t="s">
        <v>115</v>
      </c>
      <c r="C138" s="38" t="s">
        <v>8</v>
      </c>
      <c r="D138" s="38" t="s">
        <v>134</v>
      </c>
      <c r="E138" s="38" t="s">
        <v>282</v>
      </c>
      <c r="F138" s="38" t="s">
        <v>147</v>
      </c>
      <c r="G138" s="32"/>
      <c r="H138" s="36">
        <f>H139</f>
        <v>0</v>
      </c>
      <c r="I138" s="89">
        <f>I139</f>
        <v>46001</v>
      </c>
      <c r="J138" s="89">
        <f>J139</f>
        <v>46000.01</v>
      </c>
      <c r="K138" s="101">
        <f t="shared" si="9"/>
        <v>99.99784787287234</v>
      </c>
    </row>
    <row r="139" spans="1:11" ht="47.25">
      <c r="A139" s="37" t="s">
        <v>258</v>
      </c>
      <c r="B139" s="38" t="s">
        <v>115</v>
      </c>
      <c r="C139" s="38" t="s">
        <v>8</v>
      </c>
      <c r="D139" s="38" t="s">
        <v>134</v>
      </c>
      <c r="E139" s="38" t="s">
        <v>282</v>
      </c>
      <c r="F139" s="38" t="s">
        <v>202</v>
      </c>
      <c r="G139" s="32"/>
      <c r="H139" s="36"/>
      <c r="I139" s="89">
        <v>46001</v>
      </c>
      <c r="J139" s="89">
        <v>46000.01</v>
      </c>
      <c r="K139" s="101">
        <f t="shared" si="9"/>
        <v>99.99784787287234</v>
      </c>
    </row>
    <row r="140" spans="1:11" ht="15.75">
      <c r="A140" s="37" t="s">
        <v>243</v>
      </c>
      <c r="B140" s="38" t="s">
        <v>115</v>
      </c>
      <c r="C140" s="38" t="s">
        <v>8</v>
      </c>
      <c r="D140" s="38" t="s">
        <v>134</v>
      </c>
      <c r="E140" s="38" t="s">
        <v>282</v>
      </c>
      <c r="F140" s="38" t="s">
        <v>156</v>
      </c>
      <c r="G140" s="32" t="e">
        <f>#REF!+#REF!+#REF!</f>
        <v>#REF!</v>
      </c>
      <c r="H140" s="36">
        <v>200</v>
      </c>
      <c r="I140" s="89">
        <v>83999</v>
      </c>
      <c r="J140" s="89">
        <v>83000</v>
      </c>
      <c r="K140" s="101">
        <f t="shared" si="9"/>
        <v>98.81070012738246</v>
      </c>
    </row>
    <row r="141" spans="1:11" ht="78.75">
      <c r="A141" s="37" t="s">
        <v>217</v>
      </c>
      <c r="B141" s="38" t="s">
        <v>115</v>
      </c>
      <c r="C141" s="38" t="s">
        <v>8</v>
      </c>
      <c r="D141" s="38" t="s">
        <v>134</v>
      </c>
      <c r="E141" s="38" t="s">
        <v>216</v>
      </c>
      <c r="F141" s="38"/>
      <c r="G141" s="32"/>
      <c r="H141" s="36">
        <f>H142</f>
        <v>0</v>
      </c>
      <c r="I141" s="89">
        <f>I142</f>
        <v>225200</v>
      </c>
      <c r="J141" s="89">
        <f>J142</f>
        <v>225200</v>
      </c>
      <c r="K141" s="101">
        <f t="shared" si="9"/>
        <v>100</v>
      </c>
    </row>
    <row r="142" spans="1:11" ht="15.75">
      <c r="A142" s="37" t="s">
        <v>154</v>
      </c>
      <c r="B142" s="38" t="s">
        <v>115</v>
      </c>
      <c r="C142" s="38" t="s">
        <v>8</v>
      </c>
      <c r="D142" s="38" t="s">
        <v>134</v>
      </c>
      <c r="E142" s="38" t="s">
        <v>216</v>
      </c>
      <c r="F142" s="38" t="s">
        <v>153</v>
      </c>
      <c r="G142" s="32"/>
      <c r="H142" s="36">
        <f>H144</f>
        <v>0</v>
      </c>
      <c r="I142" s="89">
        <f>I144+I143</f>
        <v>225200</v>
      </c>
      <c r="J142" s="89">
        <f>J144+J143</f>
        <v>225200</v>
      </c>
      <c r="K142" s="101">
        <f t="shared" si="9"/>
        <v>100</v>
      </c>
    </row>
    <row r="143" spans="1:11" ht="31.5">
      <c r="A143" s="37" t="s">
        <v>158</v>
      </c>
      <c r="B143" s="38" t="s">
        <v>115</v>
      </c>
      <c r="C143" s="38" t="s">
        <v>8</v>
      </c>
      <c r="D143" s="38" t="s">
        <v>134</v>
      </c>
      <c r="E143" s="38" t="s">
        <v>216</v>
      </c>
      <c r="F143" s="38" t="s">
        <v>155</v>
      </c>
      <c r="G143" s="32"/>
      <c r="H143" s="36"/>
      <c r="I143" s="89">
        <v>130751</v>
      </c>
      <c r="J143" s="89">
        <v>130751</v>
      </c>
      <c r="K143" s="101">
        <f t="shared" si="9"/>
        <v>100</v>
      </c>
    </row>
    <row r="144" spans="1:11" ht="15.75">
      <c r="A144" s="37" t="s">
        <v>157</v>
      </c>
      <c r="B144" s="38" t="s">
        <v>115</v>
      </c>
      <c r="C144" s="38" t="s">
        <v>8</v>
      </c>
      <c r="D144" s="38" t="s">
        <v>134</v>
      </c>
      <c r="E144" s="38" t="s">
        <v>216</v>
      </c>
      <c r="F144" s="38" t="s">
        <v>156</v>
      </c>
      <c r="G144" s="32"/>
      <c r="H144" s="36"/>
      <c r="I144" s="89">
        <v>94449</v>
      </c>
      <c r="J144" s="89">
        <v>94449</v>
      </c>
      <c r="K144" s="101">
        <f t="shared" si="9"/>
        <v>100</v>
      </c>
    </row>
    <row r="145" spans="1:11" ht="63">
      <c r="A145" s="37" t="s">
        <v>602</v>
      </c>
      <c r="B145" s="38" t="s">
        <v>115</v>
      </c>
      <c r="C145" s="38" t="s">
        <v>8</v>
      </c>
      <c r="D145" s="38" t="s">
        <v>134</v>
      </c>
      <c r="E145" s="38" t="s">
        <v>265</v>
      </c>
      <c r="F145" s="38"/>
      <c r="G145" s="32"/>
      <c r="H145" s="36">
        <f aca="true" t="shared" si="10" ref="H145:J146">H146</f>
        <v>0</v>
      </c>
      <c r="I145" s="89">
        <f t="shared" si="10"/>
        <v>1990534.28</v>
      </c>
      <c r="J145" s="89">
        <f t="shared" si="10"/>
        <v>1456719.28</v>
      </c>
      <c r="K145" s="101">
        <f t="shared" si="9"/>
        <v>73.18232570202208</v>
      </c>
    </row>
    <row r="146" spans="1:11" ht="47.25">
      <c r="A146" s="37" t="s">
        <v>603</v>
      </c>
      <c r="B146" s="38" t="s">
        <v>115</v>
      </c>
      <c r="C146" s="38" t="s">
        <v>8</v>
      </c>
      <c r="D146" s="38" t="s">
        <v>134</v>
      </c>
      <c r="E146" s="38" t="s">
        <v>266</v>
      </c>
      <c r="F146" s="38"/>
      <c r="G146" s="32"/>
      <c r="H146" s="36">
        <f t="shared" si="10"/>
        <v>0</v>
      </c>
      <c r="I146" s="89">
        <f t="shared" si="10"/>
        <v>1990534.28</v>
      </c>
      <c r="J146" s="89">
        <f t="shared" si="10"/>
        <v>1456719.28</v>
      </c>
      <c r="K146" s="101">
        <f t="shared" si="9"/>
        <v>73.18232570202208</v>
      </c>
    </row>
    <row r="147" spans="1:11" ht="47.25">
      <c r="A147" s="37" t="s">
        <v>604</v>
      </c>
      <c r="B147" s="38" t="s">
        <v>115</v>
      </c>
      <c r="C147" s="38" t="s">
        <v>8</v>
      </c>
      <c r="D147" s="38" t="s">
        <v>134</v>
      </c>
      <c r="E147" s="38" t="s">
        <v>267</v>
      </c>
      <c r="F147" s="38"/>
      <c r="G147" s="32"/>
      <c r="H147" s="36">
        <f>H199+H148</f>
        <v>0</v>
      </c>
      <c r="I147" s="89">
        <f>I148</f>
        <v>1990534.28</v>
      </c>
      <c r="J147" s="89">
        <f>J148</f>
        <v>1456719.28</v>
      </c>
      <c r="K147" s="101">
        <f t="shared" si="9"/>
        <v>73.18232570202208</v>
      </c>
    </row>
    <row r="148" spans="1:11" ht="126">
      <c r="A148" s="37" t="s">
        <v>605</v>
      </c>
      <c r="B148" s="38" t="s">
        <v>115</v>
      </c>
      <c r="C148" s="38" t="s">
        <v>8</v>
      </c>
      <c r="D148" s="38" t="s">
        <v>134</v>
      </c>
      <c r="E148" s="38" t="s">
        <v>268</v>
      </c>
      <c r="F148" s="38"/>
      <c r="G148" s="32"/>
      <c r="H148" s="36">
        <f>H149+H198</f>
        <v>0</v>
      </c>
      <c r="I148" s="89">
        <f>I149</f>
        <v>1990534.28</v>
      </c>
      <c r="J148" s="89">
        <f>J149</f>
        <v>1456719.28</v>
      </c>
      <c r="K148" s="101">
        <f t="shared" si="9"/>
        <v>73.18232570202208</v>
      </c>
    </row>
    <row r="149" spans="1:11" ht="31.5">
      <c r="A149" s="37" t="s">
        <v>269</v>
      </c>
      <c r="B149" s="38" t="s">
        <v>115</v>
      </c>
      <c r="C149" s="38" t="s">
        <v>8</v>
      </c>
      <c r="D149" s="38" t="s">
        <v>134</v>
      </c>
      <c r="E149" s="38" t="s">
        <v>268</v>
      </c>
      <c r="F149" s="38" t="s">
        <v>197</v>
      </c>
      <c r="G149" s="32"/>
      <c r="H149" s="36"/>
      <c r="I149" s="89">
        <v>1990534.28</v>
      </c>
      <c r="J149" s="89">
        <v>1456719.28</v>
      </c>
      <c r="K149" s="101">
        <f t="shared" si="9"/>
        <v>73.18232570202208</v>
      </c>
    </row>
    <row r="150" spans="1:11" ht="15.75" hidden="1">
      <c r="A150" s="37" t="s">
        <v>148</v>
      </c>
      <c r="B150" s="38" t="s">
        <v>115</v>
      </c>
      <c r="C150" s="38" t="s">
        <v>8</v>
      </c>
      <c r="D150" s="38" t="s">
        <v>134</v>
      </c>
      <c r="E150" s="38" t="s">
        <v>93</v>
      </c>
      <c r="F150" s="38" t="s">
        <v>147</v>
      </c>
      <c r="G150" s="32"/>
      <c r="H150" s="36"/>
      <c r="I150" s="89"/>
      <c r="J150" s="89"/>
      <c r="K150" s="101" t="e">
        <f t="shared" si="9"/>
        <v>#DIV/0!</v>
      </c>
    </row>
    <row r="151" spans="1:11" ht="15.75" hidden="1">
      <c r="A151" s="37" t="s">
        <v>150</v>
      </c>
      <c r="B151" s="38" t="s">
        <v>115</v>
      </c>
      <c r="C151" s="38" t="s">
        <v>8</v>
      </c>
      <c r="D151" s="38" t="s">
        <v>134</v>
      </c>
      <c r="E151" s="38" t="s">
        <v>93</v>
      </c>
      <c r="F151" s="38" t="s">
        <v>149</v>
      </c>
      <c r="G151" s="32"/>
      <c r="H151" s="36"/>
      <c r="I151" s="89"/>
      <c r="J151" s="89"/>
      <c r="K151" s="101" t="e">
        <f t="shared" si="9"/>
        <v>#DIV/0!</v>
      </c>
    </row>
    <row r="152" spans="1:11" ht="15.75" hidden="1">
      <c r="A152" s="37" t="s">
        <v>154</v>
      </c>
      <c r="B152" s="38" t="s">
        <v>115</v>
      </c>
      <c r="C152" s="38" t="s">
        <v>8</v>
      </c>
      <c r="D152" s="38" t="s">
        <v>134</v>
      </c>
      <c r="E152" s="38" t="s">
        <v>93</v>
      </c>
      <c r="F152" s="38" t="s">
        <v>153</v>
      </c>
      <c r="G152" s="32"/>
      <c r="H152" s="36"/>
      <c r="I152" s="89"/>
      <c r="J152" s="89"/>
      <c r="K152" s="101" t="e">
        <f t="shared" si="9"/>
        <v>#DIV/0!</v>
      </c>
    </row>
    <row r="153" spans="1:11" ht="15.75" hidden="1">
      <c r="A153" s="37" t="s">
        <v>157</v>
      </c>
      <c r="B153" s="38" t="s">
        <v>115</v>
      </c>
      <c r="C153" s="38" t="s">
        <v>8</v>
      </c>
      <c r="D153" s="38" t="s">
        <v>134</v>
      </c>
      <c r="E153" s="38" t="s">
        <v>93</v>
      </c>
      <c r="F153" s="38" t="s">
        <v>156</v>
      </c>
      <c r="G153" s="32"/>
      <c r="H153" s="36"/>
      <c r="I153" s="89"/>
      <c r="J153" s="89"/>
      <c r="K153" s="101" t="e">
        <f t="shared" si="9"/>
        <v>#DIV/0!</v>
      </c>
    </row>
    <row r="154" spans="1:11" ht="63" hidden="1">
      <c r="A154" s="37" t="s">
        <v>214</v>
      </c>
      <c r="B154" s="38" t="s">
        <v>115</v>
      </c>
      <c r="C154" s="38" t="s">
        <v>8</v>
      </c>
      <c r="D154" s="38" t="s">
        <v>134</v>
      </c>
      <c r="E154" s="38" t="s">
        <v>93</v>
      </c>
      <c r="F154" s="38" t="s">
        <v>213</v>
      </c>
      <c r="G154" s="32"/>
      <c r="H154" s="36"/>
      <c r="I154" s="89"/>
      <c r="J154" s="89"/>
      <c r="K154" s="101" t="e">
        <f t="shared" si="9"/>
        <v>#DIV/0!</v>
      </c>
    </row>
    <row r="155" spans="1:11" ht="63">
      <c r="A155" s="37" t="s">
        <v>223</v>
      </c>
      <c r="B155" s="38" t="s">
        <v>115</v>
      </c>
      <c r="C155" s="38" t="s">
        <v>8</v>
      </c>
      <c r="D155" s="38" t="s">
        <v>134</v>
      </c>
      <c r="E155" s="38" t="s">
        <v>222</v>
      </c>
      <c r="F155" s="38"/>
      <c r="G155" s="32"/>
      <c r="H155" s="36"/>
      <c r="I155" s="89">
        <f>I156</f>
        <v>100</v>
      </c>
      <c r="J155" s="89">
        <f>J156</f>
        <v>0</v>
      </c>
      <c r="K155" s="101">
        <f t="shared" si="9"/>
        <v>0</v>
      </c>
    </row>
    <row r="156" spans="1:11" ht="15.75">
      <c r="A156" s="37" t="s">
        <v>157</v>
      </c>
      <c r="B156" s="38" t="s">
        <v>115</v>
      </c>
      <c r="C156" s="38" t="s">
        <v>8</v>
      </c>
      <c r="D156" s="38" t="s">
        <v>134</v>
      </c>
      <c r="E156" s="38" t="s">
        <v>222</v>
      </c>
      <c r="F156" s="38" t="s">
        <v>156</v>
      </c>
      <c r="G156" s="32"/>
      <c r="H156" s="36"/>
      <c r="I156" s="89">
        <v>100</v>
      </c>
      <c r="J156" s="89"/>
      <c r="K156" s="101">
        <f t="shared" si="9"/>
        <v>0</v>
      </c>
    </row>
    <row r="157" spans="1:11" ht="47.25">
      <c r="A157" s="85" t="s">
        <v>559</v>
      </c>
      <c r="B157" s="38" t="s">
        <v>115</v>
      </c>
      <c r="C157" s="38" t="s">
        <v>8</v>
      </c>
      <c r="D157" s="38" t="s">
        <v>134</v>
      </c>
      <c r="E157" s="38" t="s">
        <v>503</v>
      </c>
      <c r="F157" s="38"/>
      <c r="G157" s="32" t="e">
        <f>#REF!+#REF!+#REF!</f>
        <v>#REF!</v>
      </c>
      <c r="H157" s="36" t="e">
        <f>+#REF!+H158</f>
        <v>#REF!</v>
      </c>
      <c r="I157" s="89">
        <f>I158</f>
        <v>914400</v>
      </c>
      <c r="J157" s="89">
        <f>J158</f>
        <v>914400</v>
      </c>
      <c r="K157" s="101">
        <f t="shared" si="9"/>
        <v>100</v>
      </c>
    </row>
    <row r="158" spans="1:11" ht="15.75">
      <c r="A158" s="37" t="s">
        <v>154</v>
      </c>
      <c r="B158" s="38" t="s">
        <v>115</v>
      </c>
      <c r="C158" s="38" t="s">
        <v>8</v>
      </c>
      <c r="D158" s="38" t="s">
        <v>134</v>
      </c>
      <c r="E158" s="38" t="s">
        <v>503</v>
      </c>
      <c r="F158" s="38" t="s">
        <v>153</v>
      </c>
      <c r="G158" s="32"/>
      <c r="H158" s="36">
        <f>H159</f>
        <v>-33.6</v>
      </c>
      <c r="I158" s="89">
        <f>I159</f>
        <v>914400</v>
      </c>
      <c r="J158" s="89">
        <f>J159</f>
        <v>914400</v>
      </c>
      <c r="K158" s="101">
        <f t="shared" si="9"/>
        <v>100</v>
      </c>
    </row>
    <row r="159" spans="1:11" ht="15.75">
      <c r="A159" s="37" t="s">
        <v>157</v>
      </c>
      <c r="B159" s="38" t="s">
        <v>115</v>
      </c>
      <c r="C159" s="38" t="s">
        <v>8</v>
      </c>
      <c r="D159" s="38" t="s">
        <v>134</v>
      </c>
      <c r="E159" s="38" t="s">
        <v>503</v>
      </c>
      <c r="F159" s="38" t="s">
        <v>156</v>
      </c>
      <c r="G159" s="32"/>
      <c r="H159" s="36">
        <v>-33.6</v>
      </c>
      <c r="I159" s="89">
        <v>914400</v>
      </c>
      <c r="J159" s="89">
        <v>914400</v>
      </c>
      <c r="K159" s="101">
        <f t="shared" si="9"/>
        <v>100</v>
      </c>
    </row>
    <row r="160" spans="1:11" ht="31.5">
      <c r="A160" s="37" t="s">
        <v>263</v>
      </c>
      <c r="B160" s="38" t="s">
        <v>115</v>
      </c>
      <c r="C160" s="38" t="s">
        <v>8</v>
      </c>
      <c r="D160" s="38" t="s">
        <v>134</v>
      </c>
      <c r="E160" s="38" t="s">
        <v>264</v>
      </c>
      <c r="F160" s="38"/>
      <c r="G160" s="32"/>
      <c r="H160" s="36">
        <f>H161</f>
        <v>668.58</v>
      </c>
      <c r="I160" s="89">
        <f>I161</f>
        <v>534930</v>
      </c>
      <c r="J160" s="89">
        <f>J161</f>
        <v>467888</v>
      </c>
      <c r="K160" s="101">
        <f t="shared" si="9"/>
        <v>87.46714523395585</v>
      </c>
    </row>
    <row r="161" spans="1:11" ht="15.75">
      <c r="A161" s="37" t="s">
        <v>157</v>
      </c>
      <c r="B161" s="38" t="s">
        <v>115</v>
      </c>
      <c r="C161" s="38" t="s">
        <v>8</v>
      </c>
      <c r="D161" s="38" t="s">
        <v>134</v>
      </c>
      <c r="E161" s="38" t="s">
        <v>264</v>
      </c>
      <c r="F161" s="38" t="s">
        <v>153</v>
      </c>
      <c r="G161" s="32"/>
      <c r="H161" s="36">
        <f>H162+H163</f>
        <v>668.58</v>
      </c>
      <c r="I161" s="89">
        <f>I162+I163</f>
        <v>534930</v>
      </c>
      <c r="J161" s="89">
        <f>J162+J163</f>
        <v>467888</v>
      </c>
      <c r="K161" s="101">
        <f t="shared" si="9"/>
        <v>87.46714523395585</v>
      </c>
    </row>
    <row r="162" spans="1:11" ht="31.5">
      <c r="A162" s="37" t="s">
        <v>158</v>
      </c>
      <c r="B162" s="38" t="s">
        <v>115</v>
      </c>
      <c r="C162" s="38" t="s">
        <v>8</v>
      </c>
      <c r="D162" s="38" t="s">
        <v>134</v>
      </c>
      <c r="E162" s="38" t="s">
        <v>264</v>
      </c>
      <c r="F162" s="38" t="s">
        <v>155</v>
      </c>
      <c r="G162" s="32"/>
      <c r="H162" s="36">
        <v>7.08</v>
      </c>
      <c r="I162" s="89">
        <v>8145</v>
      </c>
      <c r="J162" s="89">
        <v>7555</v>
      </c>
      <c r="K162" s="101">
        <f t="shared" si="9"/>
        <v>92.75629220380601</v>
      </c>
    </row>
    <row r="163" spans="1:11" ht="15.75">
      <c r="A163" s="37" t="s">
        <v>157</v>
      </c>
      <c r="B163" s="38" t="s">
        <v>115</v>
      </c>
      <c r="C163" s="38" t="s">
        <v>8</v>
      </c>
      <c r="D163" s="38" t="s">
        <v>134</v>
      </c>
      <c r="E163" s="38" t="s">
        <v>264</v>
      </c>
      <c r="F163" s="38" t="s">
        <v>156</v>
      </c>
      <c r="G163" s="32"/>
      <c r="H163" s="36">
        <f>510+40+111.5</f>
        <v>661.5</v>
      </c>
      <c r="I163" s="89">
        <v>526785</v>
      </c>
      <c r="J163" s="89">
        <v>460333</v>
      </c>
      <c r="K163" s="101">
        <f t="shared" si="9"/>
        <v>87.38536594625891</v>
      </c>
    </row>
    <row r="164" spans="1:11" ht="31.5">
      <c r="A164" s="37" t="s">
        <v>530</v>
      </c>
      <c r="B164" s="38" t="s">
        <v>115</v>
      </c>
      <c r="C164" s="38" t="s">
        <v>8</v>
      </c>
      <c r="D164" s="38" t="s">
        <v>134</v>
      </c>
      <c r="E164" s="38" t="s">
        <v>262</v>
      </c>
      <c r="F164" s="38"/>
      <c r="G164" s="32"/>
      <c r="H164" s="36">
        <f>H165+H168+H171</f>
        <v>4018.9</v>
      </c>
      <c r="I164" s="89">
        <f>I165+I168+I171+I170</f>
        <v>5177126.24</v>
      </c>
      <c r="J164" s="89">
        <f>J165+J168+J171+J170</f>
        <v>2607593.48</v>
      </c>
      <c r="K164" s="101">
        <f t="shared" si="9"/>
        <v>50.36758539617917</v>
      </c>
    </row>
    <row r="165" spans="1:11" ht="15.75">
      <c r="A165" s="37" t="s">
        <v>148</v>
      </c>
      <c r="B165" s="38" t="s">
        <v>115</v>
      </c>
      <c r="C165" s="38" t="s">
        <v>8</v>
      </c>
      <c r="D165" s="38" t="s">
        <v>134</v>
      </c>
      <c r="E165" s="38" t="s">
        <v>262</v>
      </c>
      <c r="F165" s="38" t="s">
        <v>147</v>
      </c>
      <c r="G165" s="32"/>
      <c r="H165" s="36">
        <f>H166+H167</f>
        <v>1018.9</v>
      </c>
      <c r="I165" s="89">
        <f>I166+I167</f>
        <v>265159.24</v>
      </c>
      <c r="J165" s="89">
        <f>J166+J167</f>
        <v>265106.25</v>
      </c>
      <c r="K165" s="101">
        <f t="shared" si="9"/>
        <v>99.9800157822145</v>
      </c>
    </row>
    <row r="166" spans="1:11" ht="15.75">
      <c r="A166" s="37" t="s">
        <v>150</v>
      </c>
      <c r="B166" s="38" t="s">
        <v>115</v>
      </c>
      <c r="C166" s="38" t="s">
        <v>8</v>
      </c>
      <c r="D166" s="38" t="s">
        <v>134</v>
      </c>
      <c r="E166" s="38" t="s">
        <v>262</v>
      </c>
      <c r="F166" s="38" t="s">
        <v>149</v>
      </c>
      <c r="G166" s="32"/>
      <c r="H166" s="36">
        <v>65.1</v>
      </c>
      <c r="I166" s="89">
        <v>24999</v>
      </c>
      <c r="J166" s="89">
        <v>24946.98</v>
      </c>
      <c r="K166" s="101">
        <f t="shared" si="9"/>
        <v>99.79191167646707</v>
      </c>
    </row>
    <row r="167" spans="1:11" ht="47.25">
      <c r="A167" s="37" t="s">
        <v>258</v>
      </c>
      <c r="B167" s="38" t="s">
        <v>115</v>
      </c>
      <c r="C167" s="38" t="s">
        <v>8</v>
      </c>
      <c r="D167" s="38" t="s">
        <v>134</v>
      </c>
      <c r="E167" s="38" t="s">
        <v>262</v>
      </c>
      <c r="F167" s="38" t="s">
        <v>202</v>
      </c>
      <c r="G167" s="32"/>
      <c r="H167" s="36">
        <f>1000-46.2</f>
        <v>953.8</v>
      </c>
      <c r="I167" s="89">
        <v>240160.24</v>
      </c>
      <c r="J167" s="89">
        <v>240159.27</v>
      </c>
      <c r="K167" s="101">
        <f t="shared" si="9"/>
        <v>99.99959610300189</v>
      </c>
    </row>
    <row r="168" spans="1:11" ht="15.75">
      <c r="A168" s="37" t="s">
        <v>154</v>
      </c>
      <c r="B168" s="38" t="s">
        <v>115</v>
      </c>
      <c r="C168" s="38" t="s">
        <v>8</v>
      </c>
      <c r="D168" s="38" t="s">
        <v>134</v>
      </c>
      <c r="E168" s="38" t="s">
        <v>262</v>
      </c>
      <c r="F168" s="38" t="s">
        <v>153</v>
      </c>
      <c r="G168" s="32"/>
      <c r="H168" s="36">
        <f>H169</f>
        <v>2900</v>
      </c>
      <c r="I168" s="89">
        <f>I169</f>
        <v>2163367</v>
      </c>
      <c r="J168" s="89">
        <f>J169</f>
        <v>2093887.23</v>
      </c>
      <c r="K168" s="101">
        <f t="shared" si="9"/>
        <v>96.78835028915574</v>
      </c>
    </row>
    <row r="169" spans="1:11" ht="15.75">
      <c r="A169" s="37" t="s">
        <v>157</v>
      </c>
      <c r="B169" s="38" t="s">
        <v>115</v>
      </c>
      <c r="C169" s="38" t="s">
        <v>8</v>
      </c>
      <c r="D169" s="38" t="s">
        <v>134</v>
      </c>
      <c r="E169" s="38" t="s">
        <v>262</v>
      </c>
      <c r="F169" s="38" t="s">
        <v>156</v>
      </c>
      <c r="G169" s="32"/>
      <c r="H169" s="36">
        <f>700+100+2100</f>
        <v>2900</v>
      </c>
      <c r="I169" s="89">
        <v>2163367</v>
      </c>
      <c r="J169" s="89">
        <v>2093887.23</v>
      </c>
      <c r="K169" s="101">
        <f t="shared" si="9"/>
        <v>96.78835028915574</v>
      </c>
    </row>
    <row r="170" spans="1:11" ht="31.5">
      <c r="A170" s="37" t="s">
        <v>291</v>
      </c>
      <c r="B170" s="38" t="s">
        <v>115</v>
      </c>
      <c r="C170" s="38" t="s">
        <v>8</v>
      </c>
      <c r="D170" s="38" t="s">
        <v>134</v>
      </c>
      <c r="E170" s="38" t="s">
        <v>262</v>
      </c>
      <c r="F170" s="38" t="s">
        <v>178</v>
      </c>
      <c r="G170" s="32"/>
      <c r="H170" s="36"/>
      <c r="I170" s="89">
        <v>2500000</v>
      </c>
      <c r="J170" s="89"/>
      <c r="K170" s="101">
        <f t="shared" si="9"/>
        <v>0</v>
      </c>
    </row>
    <row r="171" spans="1:11" ht="63">
      <c r="A171" s="37" t="s">
        <v>214</v>
      </c>
      <c r="B171" s="38" t="s">
        <v>115</v>
      </c>
      <c r="C171" s="38" t="s">
        <v>8</v>
      </c>
      <c r="D171" s="38" t="s">
        <v>134</v>
      </c>
      <c r="E171" s="38" t="s">
        <v>262</v>
      </c>
      <c r="F171" s="38" t="s">
        <v>213</v>
      </c>
      <c r="G171" s="32"/>
      <c r="H171" s="36">
        <v>100</v>
      </c>
      <c r="I171" s="89">
        <v>248600</v>
      </c>
      <c r="J171" s="89">
        <v>248600</v>
      </c>
      <c r="K171" s="101">
        <f t="shared" si="9"/>
        <v>100</v>
      </c>
    </row>
    <row r="172" spans="1:11" ht="15.75">
      <c r="A172" s="37" t="s">
        <v>507</v>
      </c>
      <c r="B172" s="38" t="s">
        <v>115</v>
      </c>
      <c r="C172" s="38" t="s">
        <v>10</v>
      </c>
      <c r="D172" s="38" t="s">
        <v>9</v>
      </c>
      <c r="E172" s="38"/>
      <c r="F172" s="38"/>
      <c r="G172" s="32"/>
      <c r="H172" s="36"/>
      <c r="I172" s="89">
        <f>I173</f>
        <v>5058438.04</v>
      </c>
      <c r="J172" s="89">
        <f>J173</f>
        <v>4841928.29</v>
      </c>
      <c r="K172" s="101">
        <f t="shared" si="9"/>
        <v>95.719829949721</v>
      </c>
    </row>
    <row r="173" spans="1:11" ht="31.5">
      <c r="A173" s="37" t="s">
        <v>506</v>
      </c>
      <c r="B173" s="38" t="s">
        <v>115</v>
      </c>
      <c r="C173" s="38" t="s">
        <v>10</v>
      </c>
      <c r="D173" s="38" t="s">
        <v>23</v>
      </c>
      <c r="E173" s="38"/>
      <c r="F173" s="38"/>
      <c r="G173" s="32"/>
      <c r="H173" s="36"/>
      <c r="I173" s="89">
        <f>I174</f>
        <v>5058438.04</v>
      </c>
      <c r="J173" s="89">
        <f>J174</f>
        <v>4841928.29</v>
      </c>
      <c r="K173" s="101">
        <f t="shared" si="9"/>
        <v>95.719829949721</v>
      </c>
    </row>
    <row r="174" spans="1:11" ht="47.25">
      <c r="A174" s="37" t="s">
        <v>606</v>
      </c>
      <c r="B174" s="38" t="s">
        <v>115</v>
      </c>
      <c r="C174" s="38" t="s">
        <v>10</v>
      </c>
      <c r="D174" s="38" t="s">
        <v>23</v>
      </c>
      <c r="E174" s="38" t="s">
        <v>504</v>
      </c>
      <c r="F174" s="38"/>
      <c r="G174" s="32"/>
      <c r="H174" s="36"/>
      <c r="I174" s="89">
        <f>I175+I178+I181</f>
        <v>5058438.04</v>
      </c>
      <c r="J174" s="89">
        <f>J175+J178+J181</f>
        <v>4841928.29</v>
      </c>
      <c r="K174" s="101">
        <f t="shared" si="9"/>
        <v>95.719829949721</v>
      </c>
    </row>
    <row r="175" spans="1:11" ht="15.75">
      <c r="A175" s="37" t="s">
        <v>210</v>
      </c>
      <c r="B175" s="38" t="s">
        <v>115</v>
      </c>
      <c r="C175" s="38" t="s">
        <v>10</v>
      </c>
      <c r="D175" s="38" t="s">
        <v>23</v>
      </c>
      <c r="E175" s="38" t="s">
        <v>504</v>
      </c>
      <c r="F175" s="38" t="s">
        <v>208</v>
      </c>
      <c r="G175" s="32"/>
      <c r="H175" s="36"/>
      <c r="I175" s="89">
        <f>I176+I177</f>
        <v>4123176.04</v>
      </c>
      <c r="J175" s="89">
        <f>J176+J177</f>
        <v>4123176.0300000003</v>
      </c>
      <c r="K175" s="101">
        <f t="shared" si="9"/>
        <v>99.99999975746853</v>
      </c>
    </row>
    <row r="176" spans="1:11" ht="15.75">
      <c r="A176" s="37" t="s">
        <v>150</v>
      </c>
      <c r="B176" s="38" t="s">
        <v>115</v>
      </c>
      <c r="C176" s="38" t="s">
        <v>10</v>
      </c>
      <c r="D176" s="38" t="s">
        <v>23</v>
      </c>
      <c r="E176" s="38" t="s">
        <v>504</v>
      </c>
      <c r="F176" s="38" t="s">
        <v>209</v>
      </c>
      <c r="G176" s="32"/>
      <c r="H176" s="36"/>
      <c r="I176" s="89">
        <v>3973316</v>
      </c>
      <c r="J176" s="89">
        <v>3973315.99</v>
      </c>
      <c r="K176" s="101">
        <f t="shared" si="9"/>
        <v>99.99999974832106</v>
      </c>
    </row>
    <row r="177" spans="1:11" ht="47.25">
      <c r="A177" s="37" t="s">
        <v>508</v>
      </c>
      <c r="B177" s="38" t="s">
        <v>115</v>
      </c>
      <c r="C177" s="38" t="s">
        <v>10</v>
      </c>
      <c r="D177" s="38" t="s">
        <v>23</v>
      </c>
      <c r="E177" s="38" t="s">
        <v>504</v>
      </c>
      <c r="F177" s="38" t="s">
        <v>505</v>
      </c>
      <c r="G177" s="32"/>
      <c r="H177" s="36"/>
      <c r="I177" s="89">
        <v>149860.04</v>
      </c>
      <c r="J177" s="89">
        <v>149860.04</v>
      </c>
      <c r="K177" s="101">
        <f t="shared" si="9"/>
        <v>100</v>
      </c>
    </row>
    <row r="178" spans="1:11" ht="15.75">
      <c r="A178" s="37" t="s">
        <v>157</v>
      </c>
      <c r="B178" s="38" t="s">
        <v>115</v>
      </c>
      <c r="C178" s="38" t="s">
        <v>10</v>
      </c>
      <c r="D178" s="38" t="s">
        <v>23</v>
      </c>
      <c r="E178" s="38" t="s">
        <v>504</v>
      </c>
      <c r="F178" s="38" t="s">
        <v>153</v>
      </c>
      <c r="G178" s="32"/>
      <c r="H178" s="36"/>
      <c r="I178" s="89">
        <f>I179+I180</f>
        <v>930971</v>
      </c>
      <c r="J178" s="89">
        <f>J179+J180</f>
        <v>714536.88</v>
      </c>
      <c r="K178" s="101">
        <f t="shared" si="9"/>
        <v>76.75178711259535</v>
      </c>
    </row>
    <row r="179" spans="1:11" ht="31.5">
      <c r="A179" s="37" t="s">
        <v>158</v>
      </c>
      <c r="B179" s="38" t="s">
        <v>115</v>
      </c>
      <c r="C179" s="38" t="s">
        <v>10</v>
      </c>
      <c r="D179" s="38" t="s">
        <v>23</v>
      </c>
      <c r="E179" s="38" t="s">
        <v>504</v>
      </c>
      <c r="F179" s="38" t="s">
        <v>155</v>
      </c>
      <c r="G179" s="32"/>
      <c r="H179" s="36"/>
      <c r="I179" s="89">
        <v>64257</v>
      </c>
      <c r="J179" s="89">
        <v>63306.73</v>
      </c>
      <c r="K179" s="101">
        <f t="shared" si="9"/>
        <v>98.52114166549948</v>
      </c>
    </row>
    <row r="180" spans="1:11" ht="15.75">
      <c r="A180" s="37" t="s">
        <v>157</v>
      </c>
      <c r="B180" s="38" t="s">
        <v>115</v>
      </c>
      <c r="C180" s="38" t="s">
        <v>10</v>
      </c>
      <c r="D180" s="38" t="s">
        <v>23</v>
      </c>
      <c r="E180" s="38" t="s">
        <v>504</v>
      </c>
      <c r="F180" s="38" t="s">
        <v>156</v>
      </c>
      <c r="G180" s="32"/>
      <c r="H180" s="36"/>
      <c r="I180" s="89">
        <v>866714</v>
      </c>
      <c r="J180" s="89">
        <v>651230.15</v>
      </c>
      <c r="K180" s="101">
        <f t="shared" si="9"/>
        <v>75.13783670276469</v>
      </c>
    </row>
    <row r="181" spans="1:11" ht="15.75">
      <c r="A181" s="37" t="s">
        <v>159</v>
      </c>
      <c r="B181" s="38" t="s">
        <v>115</v>
      </c>
      <c r="C181" s="38" t="s">
        <v>10</v>
      </c>
      <c r="D181" s="38" t="s">
        <v>23</v>
      </c>
      <c r="E181" s="38" t="s">
        <v>504</v>
      </c>
      <c r="F181" s="38" t="s">
        <v>160</v>
      </c>
      <c r="G181" s="32"/>
      <c r="H181" s="36"/>
      <c r="I181" s="89">
        <f>I182</f>
        <v>4291</v>
      </c>
      <c r="J181" s="89">
        <f>J182</f>
        <v>4215.38</v>
      </c>
      <c r="K181" s="101">
        <f t="shared" si="9"/>
        <v>98.23770682824517</v>
      </c>
    </row>
    <row r="182" spans="1:11" ht="15.75">
      <c r="A182" s="37" t="s">
        <v>164</v>
      </c>
      <c r="B182" s="38" t="s">
        <v>115</v>
      </c>
      <c r="C182" s="38" t="s">
        <v>10</v>
      </c>
      <c r="D182" s="38" t="s">
        <v>23</v>
      </c>
      <c r="E182" s="38" t="s">
        <v>504</v>
      </c>
      <c r="F182" s="38" t="s">
        <v>162</v>
      </c>
      <c r="G182" s="32"/>
      <c r="H182" s="36"/>
      <c r="I182" s="89">
        <v>4291</v>
      </c>
      <c r="J182" s="89">
        <v>4215.38</v>
      </c>
      <c r="K182" s="101">
        <f t="shared" si="9"/>
        <v>98.23770682824517</v>
      </c>
    </row>
    <row r="183" spans="1:11" ht="15.75">
      <c r="A183" s="37" t="s">
        <v>66</v>
      </c>
      <c r="B183" s="38" t="s">
        <v>115</v>
      </c>
      <c r="C183" s="38" t="s">
        <v>13</v>
      </c>
      <c r="D183" s="38" t="s">
        <v>9</v>
      </c>
      <c r="E183" s="38"/>
      <c r="F183" s="38"/>
      <c r="G183" s="32"/>
      <c r="H183" s="36" t="e">
        <f>H196+H207</f>
        <v>#REF!</v>
      </c>
      <c r="I183" s="89">
        <f>I196+I207+I184+I191</f>
        <v>81785366</v>
      </c>
      <c r="J183" s="89">
        <f>J196+J207+J184+J191</f>
        <v>81500447.96000001</v>
      </c>
      <c r="K183" s="101">
        <f t="shared" si="9"/>
        <v>99.65162711382867</v>
      </c>
    </row>
    <row r="184" spans="1:11" ht="15.75">
      <c r="A184" s="37" t="s">
        <v>509</v>
      </c>
      <c r="B184" s="38" t="s">
        <v>115</v>
      </c>
      <c r="C184" s="38" t="s">
        <v>13</v>
      </c>
      <c r="D184" s="38" t="s">
        <v>14</v>
      </c>
      <c r="E184" s="38"/>
      <c r="F184" s="38"/>
      <c r="G184" s="32"/>
      <c r="H184" s="36"/>
      <c r="I184" s="89">
        <f>I185+I189+I187</f>
        <v>61284220</v>
      </c>
      <c r="J184" s="89">
        <f>J185+J189+J187</f>
        <v>61284220</v>
      </c>
      <c r="K184" s="101">
        <f t="shared" si="9"/>
        <v>100</v>
      </c>
    </row>
    <row r="185" spans="1:11" ht="63">
      <c r="A185" s="37" t="s">
        <v>607</v>
      </c>
      <c r="B185" s="38" t="s">
        <v>115</v>
      </c>
      <c r="C185" s="38" t="s">
        <v>13</v>
      </c>
      <c r="D185" s="38" t="s">
        <v>14</v>
      </c>
      <c r="E185" s="38" t="s">
        <v>510</v>
      </c>
      <c r="F185" s="38"/>
      <c r="G185" s="32"/>
      <c r="H185" s="36"/>
      <c r="I185" s="89">
        <f>I186</f>
        <v>2785600</v>
      </c>
      <c r="J185" s="89">
        <f>J186</f>
        <v>2785600</v>
      </c>
      <c r="K185" s="101">
        <f t="shared" si="9"/>
        <v>100</v>
      </c>
    </row>
    <row r="186" spans="1:11" ht="31.5">
      <c r="A186" s="37" t="s">
        <v>271</v>
      </c>
      <c r="B186" s="38" t="s">
        <v>115</v>
      </c>
      <c r="C186" s="38" t="s">
        <v>13</v>
      </c>
      <c r="D186" s="38" t="s">
        <v>14</v>
      </c>
      <c r="E186" s="38" t="s">
        <v>510</v>
      </c>
      <c r="F186" s="38" t="s">
        <v>272</v>
      </c>
      <c r="G186" s="32"/>
      <c r="H186" s="36"/>
      <c r="I186" s="89">
        <v>2785600</v>
      </c>
      <c r="J186" s="89">
        <v>2785600</v>
      </c>
      <c r="K186" s="101">
        <f t="shared" si="9"/>
        <v>100</v>
      </c>
    </row>
    <row r="187" spans="1:11" ht="78.75">
      <c r="A187" s="85" t="s">
        <v>560</v>
      </c>
      <c r="B187" s="38" t="s">
        <v>115</v>
      </c>
      <c r="C187" s="38" t="s">
        <v>13</v>
      </c>
      <c r="D187" s="38" t="s">
        <v>14</v>
      </c>
      <c r="E187" s="38" t="s">
        <v>561</v>
      </c>
      <c r="F187" s="38"/>
      <c r="G187" s="32"/>
      <c r="H187" s="36"/>
      <c r="I187" s="89">
        <f>I188</f>
        <v>58220000</v>
      </c>
      <c r="J187" s="89">
        <f>J188</f>
        <v>58220000</v>
      </c>
      <c r="K187" s="101">
        <f t="shared" si="9"/>
        <v>100</v>
      </c>
    </row>
    <row r="188" spans="1:11" ht="31.5">
      <c r="A188" s="37" t="s">
        <v>271</v>
      </c>
      <c r="B188" s="38" t="s">
        <v>115</v>
      </c>
      <c r="C188" s="38" t="s">
        <v>13</v>
      </c>
      <c r="D188" s="38" t="s">
        <v>14</v>
      </c>
      <c r="E188" s="38" t="s">
        <v>561</v>
      </c>
      <c r="F188" s="38" t="s">
        <v>272</v>
      </c>
      <c r="G188" s="32"/>
      <c r="H188" s="36"/>
      <c r="I188" s="89">
        <v>58220000</v>
      </c>
      <c r="J188" s="89">
        <v>58220000</v>
      </c>
      <c r="K188" s="101">
        <f t="shared" si="9"/>
        <v>100</v>
      </c>
    </row>
    <row r="189" spans="1:11" ht="126">
      <c r="A189" s="37" t="s">
        <v>608</v>
      </c>
      <c r="B189" s="38" t="s">
        <v>115</v>
      </c>
      <c r="C189" s="38" t="s">
        <v>13</v>
      </c>
      <c r="D189" s="38" t="s">
        <v>14</v>
      </c>
      <c r="E189" s="38" t="s">
        <v>270</v>
      </c>
      <c r="F189" s="38"/>
      <c r="G189" s="32"/>
      <c r="H189" s="36"/>
      <c r="I189" s="89">
        <f>I190</f>
        <v>278620</v>
      </c>
      <c r="J189" s="89">
        <f>J190</f>
        <v>278620</v>
      </c>
      <c r="K189" s="101">
        <f t="shared" si="9"/>
        <v>100</v>
      </c>
    </row>
    <row r="190" spans="1:11" ht="31.5">
      <c r="A190" s="37" t="s">
        <v>271</v>
      </c>
      <c r="B190" s="38" t="s">
        <v>115</v>
      </c>
      <c r="C190" s="38" t="s">
        <v>13</v>
      </c>
      <c r="D190" s="38" t="s">
        <v>14</v>
      </c>
      <c r="E190" s="38" t="s">
        <v>270</v>
      </c>
      <c r="F190" s="38" t="s">
        <v>272</v>
      </c>
      <c r="G190" s="32"/>
      <c r="H190" s="36"/>
      <c r="I190" s="89">
        <v>278620</v>
      </c>
      <c r="J190" s="89">
        <v>278620</v>
      </c>
      <c r="K190" s="101">
        <f t="shared" si="9"/>
        <v>100</v>
      </c>
    </row>
    <row r="191" spans="1:11" ht="15.75">
      <c r="A191" s="37" t="s">
        <v>563</v>
      </c>
      <c r="B191" s="38" t="s">
        <v>115</v>
      </c>
      <c r="C191" s="38" t="s">
        <v>13</v>
      </c>
      <c r="D191" s="38" t="s">
        <v>45</v>
      </c>
      <c r="E191" s="38"/>
      <c r="F191" s="38"/>
      <c r="G191" s="32"/>
      <c r="H191" s="36"/>
      <c r="I191" s="89">
        <f>I192+I194</f>
        <v>655380</v>
      </c>
      <c r="J191" s="89">
        <f>J192+J194</f>
        <v>655380</v>
      </c>
      <c r="K191" s="101">
        <f t="shared" si="9"/>
        <v>100</v>
      </c>
    </row>
    <row r="192" spans="1:11" ht="63">
      <c r="A192" s="86" t="s">
        <v>564</v>
      </c>
      <c r="B192" s="38" t="s">
        <v>115</v>
      </c>
      <c r="C192" s="38" t="s">
        <v>13</v>
      </c>
      <c r="D192" s="38" t="s">
        <v>45</v>
      </c>
      <c r="E192" s="38" t="s">
        <v>562</v>
      </c>
      <c r="F192" s="38"/>
      <c r="G192" s="32"/>
      <c r="H192" s="36"/>
      <c r="I192" s="89">
        <f>I193</f>
        <v>617500</v>
      </c>
      <c r="J192" s="89">
        <f>J193</f>
        <v>617500</v>
      </c>
      <c r="K192" s="101">
        <f t="shared" si="9"/>
        <v>100</v>
      </c>
    </row>
    <row r="193" spans="1:11" ht="31.5">
      <c r="A193" s="37" t="s">
        <v>277</v>
      </c>
      <c r="B193" s="38" t="s">
        <v>115</v>
      </c>
      <c r="C193" s="38" t="s">
        <v>13</v>
      </c>
      <c r="D193" s="38" t="s">
        <v>45</v>
      </c>
      <c r="E193" s="38" t="s">
        <v>562</v>
      </c>
      <c r="F193" s="38" t="s">
        <v>178</v>
      </c>
      <c r="G193" s="32"/>
      <c r="H193" s="36"/>
      <c r="I193" s="89">
        <v>617500</v>
      </c>
      <c r="J193" s="89">
        <v>617500</v>
      </c>
      <c r="K193" s="101">
        <f t="shared" si="9"/>
        <v>100</v>
      </c>
    </row>
    <row r="194" spans="1:11" ht="110.25">
      <c r="A194" s="37" t="s">
        <v>585</v>
      </c>
      <c r="B194" s="38" t="s">
        <v>115</v>
      </c>
      <c r="C194" s="38" t="s">
        <v>13</v>
      </c>
      <c r="D194" s="38" t="s">
        <v>45</v>
      </c>
      <c r="E194" s="38" t="s">
        <v>584</v>
      </c>
      <c r="F194" s="38"/>
      <c r="G194" s="32"/>
      <c r="H194" s="36"/>
      <c r="I194" s="89">
        <f>I195</f>
        <v>37880</v>
      </c>
      <c r="J194" s="89">
        <f>J195</f>
        <v>37880</v>
      </c>
      <c r="K194" s="101">
        <f t="shared" si="9"/>
        <v>100</v>
      </c>
    </row>
    <row r="195" spans="1:11" ht="31.5">
      <c r="A195" s="37" t="s">
        <v>277</v>
      </c>
      <c r="B195" s="38" t="s">
        <v>115</v>
      </c>
      <c r="C195" s="38" t="s">
        <v>13</v>
      </c>
      <c r="D195" s="38" t="s">
        <v>45</v>
      </c>
      <c r="E195" s="38" t="s">
        <v>584</v>
      </c>
      <c r="F195" s="38" t="s">
        <v>178</v>
      </c>
      <c r="G195" s="32"/>
      <c r="H195" s="36"/>
      <c r="I195" s="89">
        <v>37880</v>
      </c>
      <c r="J195" s="89">
        <v>37880</v>
      </c>
      <c r="K195" s="101">
        <f t="shared" si="9"/>
        <v>100</v>
      </c>
    </row>
    <row r="196" spans="1:11" ht="15.75">
      <c r="A196" s="37" t="s">
        <v>97</v>
      </c>
      <c r="B196" s="38" t="s">
        <v>115</v>
      </c>
      <c r="C196" s="38" t="s">
        <v>13</v>
      </c>
      <c r="D196" s="38" t="s">
        <v>23</v>
      </c>
      <c r="E196" s="38"/>
      <c r="F196" s="38"/>
      <c r="G196" s="32"/>
      <c r="H196" s="36" t="e">
        <f>H197+H145</f>
        <v>#REF!</v>
      </c>
      <c r="I196" s="89">
        <f>I197+I199+I201+I203+I205</f>
        <v>8183066</v>
      </c>
      <c r="J196" s="89">
        <f>J197+J199+J201+J203+J205</f>
        <v>8088066</v>
      </c>
      <c r="K196" s="101">
        <f t="shared" si="9"/>
        <v>98.83906594423166</v>
      </c>
    </row>
    <row r="197" spans="1:11" ht="110.25" hidden="1">
      <c r="A197" s="37" t="s">
        <v>609</v>
      </c>
      <c r="B197" s="38" t="s">
        <v>115</v>
      </c>
      <c r="C197" s="38" t="s">
        <v>13</v>
      </c>
      <c r="D197" s="38" t="s">
        <v>23</v>
      </c>
      <c r="E197" s="38" t="s">
        <v>295</v>
      </c>
      <c r="F197" s="38"/>
      <c r="G197" s="32"/>
      <c r="H197" s="36" t="e">
        <f>#REF!</f>
        <v>#REF!</v>
      </c>
      <c r="I197" s="89">
        <f>I198</f>
        <v>0</v>
      </c>
      <c r="J197" s="89">
        <f>J198</f>
        <v>0</v>
      </c>
      <c r="K197" s="101" t="e">
        <f t="shared" si="9"/>
        <v>#DIV/0!</v>
      </c>
    </row>
    <row r="198" spans="1:11" ht="15.75" hidden="1">
      <c r="A198" s="37" t="s">
        <v>243</v>
      </c>
      <c r="B198" s="38" t="s">
        <v>115</v>
      </c>
      <c r="C198" s="38" t="s">
        <v>13</v>
      </c>
      <c r="D198" s="38" t="s">
        <v>23</v>
      </c>
      <c r="E198" s="38" t="s">
        <v>295</v>
      </c>
      <c r="F198" s="38" t="s">
        <v>156</v>
      </c>
      <c r="G198" s="32"/>
      <c r="H198" s="36"/>
      <c r="I198" s="89"/>
      <c r="J198" s="89"/>
      <c r="K198" s="101" t="e">
        <f t="shared" si="9"/>
        <v>#DIV/0!</v>
      </c>
    </row>
    <row r="199" spans="1:11" ht="94.5" hidden="1">
      <c r="A199" s="37" t="s">
        <v>610</v>
      </c>
      <c r="B199" s="38" t="s">
        <v>115</v>
      </c>
      <c r="C199" s="38" t="s">
        <v>13</v>
      </c>
      <c r="D199" s="38" t="s">
        <v>23</v>
      </c>
      <c r="E199" s="38" t="s">
        <v>268</v>
      </c>
      <c r="F199" s="38"/>
      <c r="G199" s="32"/>
      <c r="H199" s="36">
        <f>H200</f>
        <v>0</v>
      </c>
      <c r="I199" s="89">
        <f>I200</f>
        <v>0</v>
      </c>
      <c r="J199" s="89">
        <f>J200</f>
        <v>0</v>
      </c>
      <c r="K199" s="101" t="e">
        <f t="shared" si="9"/>
        <v>#DIV/0!</v>
      </c>
    </row>
    <row r="200" spans="1:11" ht="31.5" hidden="1">
      <c r="A200" s="37" t="s">
        <v>269</v>
      </c>
      <c r="B200" s="38" t="s">
        <v>115</v>
      </c>
      <c r="C200" s="38" t="s">
        <v>13</v>
      </c>
      <c r="D200" s="38" t="s">
        <v>23</v>
      </c>
      <c r="E200" s="38" t="s">
        <v>268</v>
      </c>
      <c r="F200" s="38" t="s">
        <v>197</v>
      </c>
      <c r="G200" s="32"/>
      <c r="H200" s="36"/>
      <c r="I200" s="89"/>
      <c r="J200" s="89"/>
      <c r="K200" s="101" t="e">
        <f t="shared" si="9"/>
        <v>#DIV/0!</v>
      </c>
    </row>
    <row r="201" spans="1:11" ht="110.25">
      <c r="A201" s="37" t="s">
        <v>611</v>
      </c>
      <c r="B201" s="38" t="s">
        <v>115</v>
      </c>
      <c r="C201" s="38" t="s">
        <v>13</v>
      </c>
      <c r="D201" s="38" t="s">
        <v>23</v>
      </c>
      <c r="E201" s="38" t="s">
        <v>511</v>
      </c>
      <c r="F201" s="38"/>
      <c r="G201" s="32"/>
      <c r="H201" s="36"/>
      <c r="I201" s="89">
        <f>I202</f>
        <v>8088066</v>
      </c>
      <c r="J201" s="89">
        <f>J202</f>
        <v>8088066</v>
      </c>
      <c r="K201" s="101">
        <f aca="true" t="shared" si="11" ref="K201:K264">J201/I201*100</f>
        <v>100</v>
      </c>
    </row>
    <row r="202" spans="1:11" ht="31.5">
      <c r="A202" s="37" t="s">
        <v>271</v>
      </c>
      <c r="B202" s="38" t="s">
        <v>115</v>
      </c>
      <c r="C202" s="38" t="s">
        <v>13</v>
      </c>
      <c r="D202" s="38" t="s">
        <v>23</v>
      </c>
      <c r="E202" s="38" t="s">
        <v>511</v>
      </c>
      <c r="F202" s="38" t="s">
        <v>272</v>
      </c>
      <c r="G202" s="32"/>
      <c r="H202" s="36"/>
      <c r="I202" s="89">
        <v>8088066</v>
      </c>
      <c r="J202" s="89">
        <v>8088066</v>
      </c>
      <c r="K202" s="101">
        <f t="shared" si="11"/>
        <v>100</v>
      </c>
    </row>
    <row r="203" spans="1:11" ht="141.75">
      <c r="A203" s="37" t="s">
        <v>612</v>
      </c>
      <c r="B203" s="38" t="s">
        <v>115</v>
      </c>
      <c r="C203" s="38" t="s">
        <v>13</v>
      </c>
      <c r="D203" s="38" t="s">
        <v>23</v>
      </c>
      <c r="E203" s="38" t="s">
        <v>565</v>
      </c>
      <c r="F203" s="38"/>
      <c r="G203" s="32"/>
      <c r="H203" s="36"/>
      <c r="I203" s="89">
        <f>I204</f>
        <v>85000</v>
      </c>
      <c r="J203" s="89">
        <f>J204</f>
        <v>0</v>
      </c>
      <c r="K203" s="101">
        <f t="shared" si="11"/>
        <v>0</v>
      </c>
    </row>
    <row r="204" spans="1:11" ht="15.75">
      <c r="A204" s="37" t="s">
        <v>243</v>
      </c>
      <c r="B204" s="38" t="s">
        <v>115</v>
      </c>
      <c r="C204" s="38" t="s">
        <v>13</v>
      </c>
      <c r="D204" s="38" t="s">
        <v>23</v>
      </c>
      <c r="E204" s="38" t="s">
        <v>565</v>
      </c>
      <c r="F204" s="38" t="s">
        <v>156</v>
      </c>
      <c r="G204" s="32"/>
      <c r="H204" s="36"/>
      <c r="I204" s="89">
        <v>85000</v>
      </c>
      <c r="J204" s="89"/>
      <c r="K204" s="101">
        <f t="shared" si="11"/>
        <v>0</v>
      </c>
    </row>
    <row r="205" spans="1:11" ht="126">
      <c r="A205" s="37" t="s">
        <v>613</v>
      </c>
      <c r="B205" s="38" t="s">
        <v>115</v>
      </c>
      <c r="C205" s="38" t="s">
        <v>13</v>
      </c>
      <c r="D205" s="38" t="s">
        <v>23</v>
      </c>
      <c r="E205" s="38" t="s">
        <v>566</v>
      </c>
      <c r="F205" s="38"/>
      <c r="G205" s="32"/>
      <c r="H205" s="36"/>
      <c r="I205" s="89">
        <f>I206</f>
        <v>10000</v>
      </c>
      <c r="J205" s="89">
        <f>J206</f>
        <v>0</v>
      </c>
      <c r="K205" s="101">
        <f t="shared" si="11"/>
        <v>0</v>
      </c>
    </row>
    <row r="206" spans="1:11" ht="31.5">
      <c r="A206" s="37" t="s">
        <v>269</v>
      </c>
      <c r="B206" s="38" t="s">
        <v>115</v>
      </c>
      <c r="C206" s="38" t="s">
        <v>13</v>
      </c>
      <c r="D206" s="38" t="s">
        <v>23</v>
      </c>
      <c r="E206" s="38" t="s">
        <v>566</v>
      </c>
      <c r="F206" s="38" t="s">
        <v>197</v>
      </c>
      <c r="G206" s="32"/>
      <c r="H206" s="36"/>
      <c r="I206" s="89">
        <v>10000</v>
      </c>
      <c r="J206" s="89"/>
      <c r="K206" s="101">
        <f t="shared" si="11"/>
        <v>0</v>
      </c>
    </row>
    <row r="207" spans="1:11" ht="15.75">
      <c r="A207" s="37" t="s">
        <v>75</v>
      </c>
      <c r="B207" s="38" t="s">
        <v>115</v>
      </c>
      <c r="C207" s="38" t="s">
        <v>13</v>
      </c>
      <c r="D207" s="38" t="s">
        <v>16</v>
      </c>
      <c r="E207" s="38"/>
      <c r="F207" s="38"/>
      <c r="G207" s="32" t="e">
        <f>#REF!+#REF!+#REF!</f>
        <v>#REF!</v>
      </c>
      <c r="H207" s="36">
        <f>H221+H231+H208+H237</f>
        <v>1876</v>
      </c>
      <c r="I207" s="89">
        <f>I221+I231+I208+I237+I235</f>
        <v>11662700</v>
      </c>
      <c r="J207" s="89">
        <f>J221+J231+J208+J237+J235</f>
        <v>11472781.96</v>
      </c>
      <c r="K207" s="101">
        <f t="shared" si="11"/>
        <v>98.37157742203779</v>
      </c>
    </row>
    <row r="208" spans="1:11" ht="47.25">
      <c r="A208" s="37" t="s">
        <v>599</v>
      </c>
      <c r="B208" s="38" t="s">
        <v>115</v>
      </c>
      <c r="C208" s="38" t="s">
        <v>13</v>
      </c>
      <c r="D208" s="38" t="s">
        <v>16</v>
      </c>
      <c r="E208" s="38" t="s">
        <v>273</v>
      </c>
      <c r="F208" s="38"/>
      <c r="G208" s="32" t="e">
        <f>#REF!+#REF!+#REF!</f>
        <v>#REF!</v>
      </c>
      <c r="H208" s="36">
        <f aca="true" t="shared" si="12" ref="H208:J209">H209</f>
        <v>1400</v>
      </c>
      <c r="I208" s="89">
        <f t="shared" si="12"/>
        <v>647700</v>
      </c>
      <c r="J208" s="89">
        <f t="shared" si="12"/>
        <v>646477.5</v>
      </c>
      <c r="K208" s="101">
        <f t="shared" si="11"/>
        <v>99.81125521074571</v>
      </c>
    </row>
    <row r="209" spans="1:11" ht="31.5">
      <c r="A209" s="37" t="s">
        <v>600</v>
      </c>
      <c r="B209" s="38" t="s">
        <v>115</v>
      </c>
      <c r="C209" s="38" t="s">
        <v>13</v>
      </c>
      <c r="D209" s="38" t="s">
        <v>16</v>
      </c>
      <c r="E209" s="38" t="s">
        <v>274</v>
      </c>
      <c r="F209" s="38"/>
      <c r="G209" s="32"/>
      <c r="H209" s="36">
        <f t="shared" si="12"/>
        <v>1400</v>
      </c>
      <c r="I209" s="89">
        <f t="shared" si="12"/>
        <v>647700</v>
      </c>
      <c r="J209" s="89">
        <f t="shared" si="12"/>
        <v>646477.5</v>
      </c>
      <c r="K209" s="101">
        <f t="shared" si="11"/>
        <v>99.81125521074571</v>
      </c>
    </row>
    <row r="210" spans="1:11" ht="47.25">
      <c r="A210" s="37" t="s">
        <v>614</v>
      </c>
      <c r="B210" s="38" t="s">
        <v>115</v>
      </c>
      <c r="C210" s="38" t="s">
        <v>13</v>
      </c>
      <c r="D210" s="38" t="s">
        <v>16</v>
      </c>
      <c r="E210" s="38" t="s">
        <v>275</v>
      </c>
      <c r="F210" s="38"/>
      <c r="G210" s="32"/>
      <c r="H210" s="36">
        <f>H211+H213+H215+H217+H219</f>
        <v>1400</v>
      </c>
      <c r="I210" s="89">
        <f>I211+I213+I215+I217+I219</f>
        <v>647700</v>
      </c>
      <c r="J210" s="89">
        <f>J211+J213+J215+J217+J219</f>
        <v>646477.5</v>
      </c>
      <c r="K210" s="101">
        <f t="shared" si="11"/>
        <v>99.81125521074571</v>
      </c>
    </row>
    <row r="211" spans="1:11" ht="78.75">
      <c r="A211" s="37" t="s">
        <v>615</v>
      </c>
      <c r="B211" s="38" t="s">
        <v>115</v>
      </c>
      <c r="C211" s="38" t="s">
        <v>13</v>
      </c>
      <c r="D211" s="38" t="s">
        <v>16</v>
      </c>
      <c r="E211" s="38" t="s">
        <v>276</v>
      </c>
      <c r="F211" s="38"/>
      <c r="G211" s="32"/>
      <c r="H211" s="36">
        <f>H212</f>
        <v>15</v>
      </c>
      <c r="I211" s="89">
        <f>I212</f>
        <v>386000</v>
      </c>
      <c r="J211" s="89">
        <f>J212</f>
        <v>385091.92</v>
      </c>
      <c r="K211" s="101">
        <f t="shared" si="11"/>
        <v>99.76474611398963</v>
      </c>
    </row>
    <row r="212" spans="1:11" ht="31.5">
      <c r="A212" s="37" t="s">
        <v>277</v>
      </c>
      <c r="B212" s="38" t="s">
        <v>115</v>
      </c>
      <c r="C212" s="38" t="s">
        <v>13</v>
      </c>
      <c r="D212" s="38" t="s">
        <v>16</v>
      </c>
      <c r="E212" s="38" t="s">
        <v>276</v>
      </c>
      <c r="F212" s="38" t="s">
        <v>178</v>
      </c>
      <c r="G212" s="32"/>
      <c r="H212" s="36">
        <v>15</v>
      </c>
      <c r="I212" s="89">
        <v>386000</v>
      </c>
      <c r="J212" s="89">
        <v>385091.92</v>
      </c>
      <c r="K212" s="101">
        <f t="shared" si="11"/>
        <v>99.76474611398963</v>
      </c>
    </row>
    <row r="213" spans="1:11" ht="110.25" hidden="1">
      <c r="A213" s="37" t="s">
        <v>616</v>
      </c>
      <c r="B213" s="38" t="s">
        <v>115</v>
      </c>
      <c r="C213" s="38" t="s">
        <v>13</v>
      </c>
      <c r="D213" s="38" t="s">
        <v>16</v>
      </c>
      <c r="E213" s="38" t="s">
        <v>278</v>
      </c>
      <c r="F213" s="38"/>
      <c r="G213" s="32"/>
      <c r="H213" s="36">
        <f>H214</f>
        <v>100</v>
      </c>
      <c r="I213" s="89">
        <f>I214</f>
        <v>0</v>
      </c>
      <c r="J213" s="89">
        <f>J214</f>
        <v>0</v>
      </c>
      <c r="K213" s="101" t="e">
        <f t="shared" si="11"/>
        <v>#DIV/0!</v>
      </c>
    </row>
    <row r="214" spans="1:11" ht="31.5" hidden="1">
      <c r="A214" s="37" t="s">
        <v>277</v>
      </c>
      <c r="B214" s="38" t="s">
        <v>115</v>
      </c>
      <c r="C214" s="38" t="s">
        <v>13</v>
      </c>
      <c r="D214" s="38" t="s">
        <v>16</v>
      </c>
      <c r="E214" s="38" t="s">
        <v>278</v>
      </c>
      <c r="F214" s="38" t="s">
        <v>178</v>
      </c>
      <c r="G214" s="32"/>
      <c r="H214" s="36">
        <v>100</v>
      </c>
      <c r="I214" s="89"/>
      <c r="J214" s="89"/>
      <c r="K214" s="101" t="e">
        <f t="shared" si="11"/>
        <v>#DIV/0!</v>
      </c>
    </row>
    <row r="215" spans="1:11" ht="110.25" hidden="1">
      <c r="A215" s="37" t="s">
        <v>617</v>
      </c>
      <c r="B215" s="38" t="s">
        <v>115</v>
      </c>
      <c r="C215" s="38" t="s">
        <v>13</v>
      </c>
      <c r="D215" s="38" t="s">
        <v>16</v>
      </c>
      <c r="E215" s="38" t="s">
        <v>279</v>
      </c>
      <c r="F215" s="38"/>
      <c r="G215" s="32"/>
      <c r="H215" s="36">
        <f>H216</f>
        <v>820</v>
      </c>
      <c r="I215" s="89">
        <f>I216</f>
        <v>0</v>
      </c>
      <c r="J215" s="89">
        <f>J216</f>
        <v>0</v>
      </c>
      <c r="K215" s="101" t="e">
        <f t="shared" si="11"/>
        <v>#DIV/0!</v>
      </c>
    </row>
    <row r="216" spans="1:11" ht="31.5" hidden="1">
      <c r="A216" s="37" t="s">
        <v>277</v>
      </c>
      <c r="B216" s="38" t="s">
        <v>115</v>
      </c>
      <c r="C216" s="38" t="s">
        <v>13</v>
      </c>
      <c r="D216" s="38" t="s">
        <v>16</v>
      </c>
      <c r="E216" s="38" t="s">
        <v>279</v>
      </c>
      <c r="F216" s="38" t="s">
        <v>178</v>
      </c>
      <c r="G216" s="32"/>
      <c r="H216" s="36">
        <v>820</v>
      </c>
      <c r="I216" s="89"/>
      <c r="J216" s="89"/>
      <c r="K216" s="101" t="e">
        <f t="shared" si="11"/>
        <v>#DIV/0!</v>
      </c>
    </row>
    <row r="217" spans="1:11" ht="94.5">
      <c r="A217" s="37" t="s">
        <v>618</v>
      </c>
      <c r="B217" s="38" t="s">
        <v>115</v>
      </c>
      <c r="C217" s="38" t="s">
        <v>13</v>
      </c>
      <c r="D217" s="38" t="s">
        <v>16</v>
      </c>
      <c r="E217" s="38" t="s">
        <v>280</v>
      </c>
      <c r="F217" s="38"/>
      <c r="G217" s="32"/>
      <c r="H217" s="36">
        <f>H218</f>
        <v>385</v>
      </c>
      <c r="I217" s="89">
        <f>I218</f>
        <v>261700</v>
      </c>
      <c r="J217" s="89">
        <f>J218</f>
        <v>261385.58</v>
      </c>
      <c r="K217" s="101">
        <f t="shared" si="11"/>
        <v>99.87985479556744</v>
      </c>
    </row>
    <row r="218" spans="1:11" ht="15.75">
      <c r="A218" s="37" t="s">
        <v>243</v>
      </c>
      <c r="B218" s="38" t="s">
        <v>115</v>
      </c>
      <c r="C218" s="38" t="s">
        <v>13</v>
      </c>
      <c r="D218" s="38" t="s">
        <v>16</v>
      </c>
      <c r="E218" s="38" t="s">
        <v>280</v>
      </c>
      <c r="F218" s="38" t="s">
        <v>156</v>
      </c>
      <c r="G218" s="32"/>
      <c r="H218" s="36">
        <v>385</v>
      </c>
      <c r="I218" s="89">
        <v>261700</v>
      </c>
      <c r="J218" s="89">
        <v>261385.58</v>
      </c>
      <c r="K218" s="101">
        <f t="shared" si="11"/>
        <v>99.87985479556744</v>
      </c>
    </row>
    <row r="219" spans="1:11" ht="94.5" hidden="1">
      <c r="A219" s="37" t="s">
        <v>619</v>
      </c>
      <c r="B219" s="38" t="s">
        <v>115</v>
      </c>
      <c r="C219" s="38" t="s">
        <v>13</v>
      </c>
      <c r="D219" s="38" t="s">
        <v>16</v>
      </c>
      <c r="E219" s="38" t="s">
        <v>281</v>
      </c>
      <c r="F219" s="38"/>
      <c r="G219" s="32" t="e">
        <f>#REF!+#REF!+#REF!</f>
        <v>#REF!</v>
      </c>
      <c r="H219" s="36">
        <f>H220</f>
        <v>80</v>
      </c>
      <c r="I219" s="89">
        <f>I220</f>
        <v>0</v>
      </c>
      <c r="J219" s="89">
        <f>J220</f>
        <v>0</v>
      </c>
      <c r="K219" s="101" t="e">
        <f t="shared" si="11"/>
        <v>#DIV/0!</v>
      </c>
    </row>
    <row r="220" spans="1:11" ht="31.5" hidden="1">
      <c r="A220" s="37" t="s">
        <v>277</v>
      </c>
      <c r="B220" s="38" t="s">
        <v>115</v>
      </c>
      <c r="C220" s="38" t="s">
        <v>13</v>
      </c>
      <c r="D220" s="38" t="s">
        <v>16</v>
      </c>
      <c r="E220" s="38" t="s">
        <v>281</v>
      </c>
      <c r="F220" s="38" t="s">
        <v>178</v>
      </c>
      <c r="G220" s="32" t="e">
        <f>#REF!+#REF!+#REF!</f>
        <v>#REF!</v>
      </c>
      <c r="H220" s="36">
        <v>80</v>
      </c>
      <c r="I220" s="89"/>
      <c r="J220" s="89"/>
      <c r="K220" s="101" t="e">
        <f t="shared" si="11"/>
        <v>#DIV/0!</v>
      </c>
    </row>
    <row r="221" spans="1:11" ht="15.75" hidden="1">
      <c r="A221" s="37" t="s">
        <v>62</v>
      </c>
      <c r="B221" s="38" t="s">
        <v>115</v>
      </c>
      <c r="C221" s="38" t="s">
        <v>13</v>
      </c>
      <c r="D221" s="38" t="s">
        <v>16</v>
      </c>
      <c r="E221" s="38" t="s">
        <v>128</v>
      </c>
      <c r="F221" s="38"/>
      <c r="G221" s="32" t="e">
        <f>#REF!+#REF!+#REF!</f>
        <v>#REF!</v>
      </c>
      <c r="H221" s="36">
        <f>+H228+H222+H225</f>
        <v>-9793</v>
      </c>
      <c r="I221" s="89">
        <f>+I228+I222+I225</f>
        <v>0</v>
      </c>
      <c r="J221" s="89">
        <f>+J228+J222+J225</f>
        <v>0</v>
      </c>
      <c r="K221" s="101" t="e">
        <f t="shared" si="11"/>
        <v>#DIV/0!</v>
      </c>
    </row>
    <row r="222" spans="1:11" ht="15.75" hidden="1">
      <c r="A222" s="37" t="s">
        <v>210</v>
      </c>
      <c r="B222" s="38" t="s">
        <v>115</v>
      </c>
      <c r="C222" s="38" t="s">
        <v>13</v>
      </c>
      <c r="D222" s="38" t="s">
        <v>16</v>
      </c>
      <c r="E222" s="38" t="s">
        <v>128</v>
      </c>
      <c r="F222" s="38" t="s">
        <v>208</v>
      </c>
      <c r="G222" s="32"/>
      <c r="H222" s="36">
        <f>H223+H224</f>
        <v>-8490</v>
      </c>
      <c r="I222" s="89">
        <f>I223+I224</f>
        <v>0</v>
      </c>
      <c r="J222" s="89">
        <f>J223+J224</f>
        <v>0</v>
      </c>
      <c r="K222" s="101" t="e">
        <f t="shared" si="11"/>
        <v>#DIV/0!</v>
      </c>
    </row>
    <row r="223" spans="1:11" ht="15.75" hidden="1">
      <c r="A223" s="37" t="s">
        <v>150</v>
      </c>
      <c r="B223" s="38" t="s">
        <v>115</v>
      </c>
      <c r="C223" s="38" t="s">
        <v>13</v>
      </c>
      <c r="D223" s="38" t="s">
        <v>16</v>
      </c>
      <c r="E223" s="38" t="s">
        <v>128</v>
      </c>
      <c r="F223" s="38" t="s">
        <v>209</v>
      </c>
      <c r="G223" s="32"/>
      <c r="H223" s="36">
        <v>-8464</v>
      </c>
      <c r="I223" s="89">
        <v>0</v>
      </c>
      <c r="J223" s="89">
        <v>0</v>
      </c>
      <c r="K223" s="101" t="e">
        <f t="shared" si="11"/>
        <v>#DIV/0!</v>
      </c>
    </row>
    <row r="224" spans="1:11" ht="15.75" hidden="1">
      <c r="A224" s="37" t="s">
        <v>152</v>
      </c>
      <c r="B224" s="38" t="s">
        <v>115</v>
      </c>
      <c r="C224" s="38" t="s">
        <v>13</v>
      </c>
      <c r="D224" s="38" t="s">
        <v>16</v>
      </c>
      <c r="E224" s="38" t="s">
        <v>128</v>
      </c>
      <c r="F224" s="38" t="s">
        <v>151</v>
      </c>
      <c r="G224" s="32"/>
      <c r="H224" s="36">
        <v>-26</v>
      </c>
      <c r="I224" s="89">
        <v>0</v>
      </c>
      <c r="J224" s="89">
        <v>0</v>
      </c>
      <c r="K224" s="101" t="e">
        <f t="shared" si="11"/>
        <v>#DIV/0!</v>
      </c>
    </row>
    <row r="225" spans="1:11" ht="15.75" hidden="1">
      <c r="A225" s="37" t="s">
        <v>154</v>
      </c>
      <c r="B225" s="38" t="s">
        <v>115</v>
      </c>
      <c r="C225" s="38" t="s">
        <v>13</v>
      </c>
      <c r="D225" s="38" t="s">
        <v>16</v>
      </c>
      <c r="E225" s="38" t="s">
        <v>128</v>
      </c>
      <c r="F225" s="38" t="s">
        <v>153</v>
      </c>
      <c r="G225" s="32"/>
      <c r="H225" s="36">
        <f>H226+H227</f>
        <v>-1257.4</v>
      </c>
      <c r="I225" s="89">
        <f>I226+I227</f>
        <v>0</v>
      </c>
      <c r="J225" s="89">
        <f>J226+J227</f>
        <v>0</v>
      </c>
      <c r="K225" s="101" t="e">
        <f t="shared" si="11"/>
        <v>#DIV/0!</v>
      </c>
    </row>
    <row r="226" spans="1:11" ht="31.5" hidden="1">
      <c r="A226" s="37" t="s">
        <v>158</v>
      </c>
      <c r="B226" s="38" t="s">
        <v>115</v>
      </c>
      <c r="C226" s="38" t="s">
        <v>13</v>
      </c>
      <c r="D226" s="38" t="s">
        <v>16</v>
      </c>
      <c r="E226" s="38" t="s">
        <v>128</v>
      </c>
      <c r="F226" s="38" t="s">
        <v>155</v>
      </c>
      <c r="G226" s="32"/>
      <c r="H226" s="36">
        <v>-548</v>
      </c>
      <c r="I226" s="89">
        <v>0</v>
      </c>
      <c r="J226" s="89">
        <v>0</v>
      </c>
      <c r="K226" s="101" t="e">
        <f t="shared" si="11"/>
        <v>#DIV/0!</v>
      </c>
    </row>
    <row r="227" spans="1:11" ht="15.75" hidden="1">
      <c r="A227" s="37" t="s">
        <v>157</v>
      </c>
      <c r="B227" s="38" t="s">
        <v>115</v>
      </c>
      <c r="C227" s="38" t="s">
        <v>13</v>
      </c>
      <c r="D227" s="38" t="s">
        <v>16</v>
      </c>
      <c r="E227" s="38" t="s">
        <v>128</v>
      </c>
      <c r="F227" s="38" t="s">
        <v>156</v>
      </c>
      <c r="G227" s="32"/>
      <c r="H227" s="36">
        <v>-709.4</v>
      </c>
      <c r="I227" s="89">
        <v>0</v>
      </c>
      <c r="J227" s="89">
        <v>0</v>
      </c>
      <c r="K227" s="101" t="e">
        <f t="shared" si="11"/>
        <v>#DIV/0!</v>
      </c>
    </row>
    <row r="228" spans="1:11" ht="15.75" hidden="1">
      <c r="A228" s="37" t="s">
        <v>159</v>
      </c>
      <c r="B228" s="38" t="s">
        <v>115</v>
      </c>
      <c r="C228" s="38" t="s">
        <v>13</v>
      </c>
      <c r="D228" s="38" t="s">
        <v>16</v>
      </c>
      <c r="E228" s="38" t="s">
        <v>128</v>
      </c>
      <c r="F228" s="38" t="s">
        <v>160</v>
      </c>
      <c r="G228" s="32"/>
      <c r="H228" s="36">
        <f>H229+H230</f>
        <v>-45.6</v>
      </c>
      <c r="I228" s="89">
        <f>I229+I230</f>
        <v>0</v>
      </c>
      <c r="J228" s="89">
        <f>J229+J230</f>
        <v>0</v>
      </c>
      <c r="K228" s="101" t="e">
        <f t="shared" si="11"/>
        <v>#DIV/0!</v>
      </c>
    </row>
    <row r="229" spans="1:11" ht="15.75" hidden="1">
      <c r="A229" s="37" t="s">
        <v>163</v>
      </c>
      <c r="B229" s="38" t="s">
        <v>115</v>
      </c>
      <c r="C229" s="38" t="s">
        <v>13</v>
      </c>
      <c r="D229" s="38" t="s">
        <v>16</v>
      </c>
      <c r="E229" s="38" t="s">
        <v>128</v>
      </c>
      <c r="F229" s="38" t="s">
        <v>161</v>
      </c>
      <c r="G229" s="32"/>
      <c r="H229" s="36">
        <v>-40</v>
      </c>
      <c r="I229" s="89">
        <v>0</v>
      </c>
      <c r="J229" s="89">
        <v>0</v>
      </c>
      <c r="K229" s="101" t="e">
        <f t="shared" si="11"/>
        <v>#DIV/0!</v>
      </c>
    </row>
    <row r="230" spans="1:11" ht="15.75" hidden="1">
      <c r="A230" s="37" t="s">
        <v>164</v>
      </c>
      <c r="B230" s="38" t="s">
        <v>115</v>
      </c>
      <c r="C230" s="38" t="s">
        <v>13</v>
      </c>
      <c r="D230" s="38" t="s">
        <v>16</v>
      </c>
      <c r="E230" s="38" t="s">
        <v>128</v>
      </c>
      <c r="F230" s="38" t="s">
        <v>162</v>
      </c>
      <c r="G230" s="32"/>
      <c r="H230" s="36">
        <v>-5.6</v>
      </c>
      <c r="I230" s="89"/>
      <c r="J230" s="89"/>
      <c r="K230" s="101" t="e">
        <f t="shared" si="11"/>
        <v>#DIV/0!</v>
      </c>
    </row>
    <row r="231" spans="1:11" ht="15.75" hidden="1">
      <c r="A231" s="37" t="s">
        <v>110</v>
      </c>
      <c r="B231" s="38" t="s">
        <v>115</v>
      </c>
      <c r="C231" s="38" t="s">
        <v>13</v>
      </c>
      <c r="D231" s="38" t="s">
        <v>16</v>
      </c>
      <c r="E231" s="38" t="s">
        <v>93</v>
      </c>
      <c r="F231" s="38"/>
      <c r="G231" s="32" t="e">
        <f>#REF!+#REF!+#REF!</f>
        <v>#REF!</v>
      </c>
      <c r="H231" s="36">
        <f>H232+H234</f>
        <v>-400</v>
      </c>
      <c r="I231" s="89">
        <f>I232+I234</f>
        <v>0</v>
      </c>
      <c r="J231" s="89">
        <f>J232+J234</f>
        <v>0</v>
      </c>
      <c r="K231" s="101" t="e">
        <f t="shared" si="11"/>
        <v>#DIV/0!</v>
      </c>
    </row>
    <row r="232" spans="1:11" ht="15.75" hidden="1">
      <c r="A232" s="37" t="s">
        <v>154</v>
      </c>
      <c r="B232" s="38" t="s">
        <v>115</v>
      </c>
      <c r="C232" s="38" t="s">
        <v>13</v>
      </c>
      <c r="D232" s="38" t="s">
        <v>16</v>
      </c>
      <c r="E232" s="38" t="s">
        <v>93</v>
      </c>
      <c r="F232" s="38" t="s">
        <v>153</v>
      </c>
      <c r="G232" s="32"/>
      <c r="H232" s="36">
        <f>H233</f>
        <v>-370</v>
      </c>
      <c r="I232" s="89">
        <f>I233</f>
        <v>0</v>
      </c>
      <c r="J232" s="89">
        <f>J233</f>
        <v>0</v>
      </c>
      <c r="K232" s="101" t="e">
        <f t="shared" si="11"/>
        <v>#DIV/0!</v>
      </c>
    </row>
    <row r="233" spans="1:11" ht="15.75" hidden="1">
      <c r="A233" s="37" t="s">
        <v>157</v>
      </c>
      <c r="B233" s="38" t="s">
        <v>115</v>
      </c>
      <c r="C233" s="38" t="s">
        <v>13</v>
      </c>
      <c r="D233" s="38" t="s">
        <v>16</v>
      </c>
      <c r="E233" s="38" t="s">
        <v>93</v>
      </c>
      <c r="F233" s="38" t="s">
        <v>156</v>
      </c>
      <c r="G233" s="32"/>
      <c r="H233" s="36">
        <v>-370</v>
      </c>
      <c r="I233" s="89">
        <v>0</v>
      </c>
      <c r="J233" s="89">
        <v>0</v>
      </c>
      <c r="K233" s="101" t="e">
        <f t="shared" si="11"/>
        <v>#DIV/0!</v>
      </c>
    </row>
    <row r="234" spans="1:11" ht="31.5" hidden="1">
      <c r="A234" s="37" t="s">
        <v>179</v>
      </c>
      <c r="B234" s="38" t="s">
        <v>115</v>
      </c>
      <c r="C234" s="38" t="s">
        <v>13</v>
      </c>
      <c r="D234" s="38" t="s">
        <v>16</v>
      </c>
      <c r="E234" s="38" t="s">
        <v>93</v>
      </c>
      <c r="F234" s="38" t="s">
        <v>178</v>
      </c>
      <c r="G234" s="32"/>
      <c r="H234" s="36">
        <v>-30</v>
      </c>
      <c r="I234" s="89">
        <v>0</v>
      </c>
      <c r="J234" s="89">
        <v>0</v>
      </c>
      <c r="K234" s="101" t="e">
        <f t="shared" si="11"/>
        <v>#DIV/0!</v>
      </c>
    </row>
    <row r="235" spans="1:11" ht="63">
      <c r="A235" s="86" t="s">
        <v>567</v>
      </c>
      <c r="B235" s="38" t="s">
        <v>115</v>
      </c>
      <c r="C235" s="38" t="s">
        <v>13</v>
      </c>
      <c r="D235" s="38" t="s">
        <v>16</v>
      </c>
      <c r="E235" s="38" t="s">
        <v>568</v>
      </c>
      <c r="F235" s="38"/>
      <c r="G235" s="32"/>
      <c r="H235" s="36"/>
      <c r="I235" s="89">
        <f>I236</f>
        <v>1300000</v>
      </c>
      <c r="J235" s="89">
        <f>J236</f>
        <v>1300000</v>
      </c>
      <c r="K235" s="101">
        <f t="shared" si="11"/>
        <v>100</v>
      </c>
    </row>
    <row r="236" spans="1:11" ht="31.5">
      <c r="A236" s="37" t="s">
        <v>277</v>
      </c>
      <c r="B236" s="38" t="s">
        <v>115</v>
      </c>
      <c r="C236" s="38" t="s">
        <v>13</v>
      </c>
      <c r="D236" s="38" t="s">
        <v>16</v>
      </c>
      <c r="E236" s="38" t="s">
        <v>568</v>
      </c>
      <c r="F236" s="38" t="s">
        <v>178</v>
      </c>
      <c r="G236" s="32"/>
      <c r="H236" s="36"/>
      <c r="I236" s="89">
        <v>1300000</v>
      </c>
      <c r="J236" s="89">
        <v>1300000</v>
      </c>
      <c r="K236" s="101">
        <f t="shared" si="11"/>
        <v>100</v>
      </c>
    </row>
    <row r="237" spans="1:11" ht="63">
      <c r="A237" s="37" t="s">
        <v>602</v>
      </c>
      <c r="B237" s="38" t="s">
        <v>115</v>
      </c>
      <c r="C237" s="38" t="s">
        <v>13</v>
      </c>
      <c r="D237" s="38" t="s">
        <v>16</v>
      </c>
      <c r="E237" s="38" t="s">
        <v>265</v>
      </c>
      <c r="F237" s="38"/>
      <c r="G237" s="32" t="e">
        <f>#REF!+#REF!+#REF!</f>
        <v>#REF!</v>
      </c>
      <c r="H237" s="36">
        <f aca="true" t="shared" si="13" ref="H237:J238">H238</f>
        <v>10669</v>
      </c>
      <c r="I237" s="89">
        <f t="shared" si="13"/>
        <v>9715000</v>
      </c>
      <c r="J237" s="89">
        <f t="shared" si="13"/>
        <v>9526304.46</v>
      </c>
      <c r="K237" s="101">
        <f t="shared" si="11"/>
        <v>98.05768872876996</v>
      </c>
    </row>
    <row r="238" spans="1:11" ht="110.25">
      <c r="A238" s="37" t="s">
        <v>620</v>
      </c>
      <c r="B238" s="38" t="s">
        <v>115</v>
      </c>
      <c r="C238" s="38" t="s">
        <v>13</v>
      </c>
      <c r="D238" s="38" t="s">
        <v>16</v>
      </c>
      <c r="E238" s="38" t="s">
        <v>283</v>
      </c>
      <c r="F238" s="38"/>
      <c r="G238" s="32"/>
      <c r="H238" s="36">
        <f t="shared" si="13"/>
        <v>10669</v>
      </c>
      <c r="I238" s="89">
        <f t="shared" si="13"/>
        <v>9715000</v>
      </c>
      <c r="J238" s="89">
        <f t="shared" si="13"/>
        <v>9526304.46</v>
      </c>
      <c r="K238" s="101">
        <f t="shared" si="11"/>
        <v>98.05768872876996</v>
      </c>
    </row>
    <row r="239" spans="1:11" ht="94.5">
      <c r="A239" s="37" t="s">
        <v>621</v>
      </c>
      <c r="B239" s="38" t="s">
        <v>115</v>
      </c>
      <c r="C239" s="38" t="s">
        <v>13</v>
      </c>
      <c r="D239" s="38" t="s">
        <v>16</v>
      </c>
      <c r="E239" s="38" t="s">
        <v>284</v>
      </c>
      <c r="F239" s="38"/>
      <c r="G239" s="32"/>
      <c r="H239" s="36">
        <f>H240+H241+H242+H245</f>
        <v>10669</v>
      </c>
      <c r="I239" s="89">
        <f>I240+I241+I242+I245</f>
        <v>9715000</v>
      </c>
      <c r="J239" s="89">
        <f>J240+J241+J242+J245</f>
        <v>9526304.46</v>
      </c>
      <c r="K239" s="101">
        <f t="shared" si="11"/>
        <v>98.05768872876996</v>
      </c>
    </row>
    <row r="240" spans="1:11" ht="15.75">
      <c r="A240" s="37" t="s">
        <v>150</v>
      </c>
      <c r="B240" s="38" t="s">
        <v>115</v>
      </c>
      <c r="C240" s="38" t="s">
        <v>13</v>
      </c>
      <c r="D240" s="38" t="s">
        <v>16</v>
      </c>
      <c r="E240" s="38" t="s">
        <v>284</v>
      </c>
      <c r="F240" s="38" t="s">
        <v>209</v>
      </c>
      <c r="G240" s="32"/>
      <c r="H240" s="36">
        <f>6444.3+1946.3</f>
        <v>8390.6</v>
      </c>
      <c r="I240" s="89">
        <v>8456296</v>
      </c>
      <c r="J240" s="89">
        <v>8430898.49</v>
      </c>
      <c r="K240" s="101">
        <f t="shared" si="11"/>
        <v>99.69966153029648</v>
      </c>
    </row>
    <row r="241" spans="1:11" ht="31.5">
      <c r="A241" s="37" t="s">
        <v>285</v>
      </c>
      <c r="B241" s="38" t="s">
        <v>115</v>
      </c>
      <c r="C241" s="38" t="s">
        <v>13</v>
      </c>
      <c r="D241" s="38" t="s">
        <v>16</v>
      </c>
      <c r="E241" s="38" t="s">
        <v>284</v>
      </c>
      <c r="F241" s="38" t="s">
        <v>235</v>
      </c>
      <c r="G241" s="32"/>
      <c r="H241" s="36">
        <f>20+80+100</f>
        <v>200</v>
      </c>
      <c r="I241" s="89">
        <v>40000</v>
      </c>
      <c r="J241" s="89"/>
      <c r="K241" s="101">
        <f t="shared" si="11"/>
        <v>0</v>
      </c>
    </row>
    <row r="242" spans="1:11" ht="31.5">
      <c r="A242" s="37" t="s">
        <v>242</v>
      </c>
      <c r="B242" s="38" t="s">
        <v>115</v>
      </c>
      <c r="C242" s="38" t="s">
        <v>13</v>
      </c>
      <c r="D242" s="38" t="s">
        <v>16</v>
      </c>
      <c r="E242" s="38" t="s">
        <v>284</v>
      </c>
      <c r="F242" s="38" t="s">
        <v>153</v>
      </c>
      <c r="G242" s="32"/>
      <c r="H242" s="36">
        <f>H243+H244</f>
        <v>1931.6</v>
      </c>
      <c r="I242" s="89">
        <f>I243+I244</f>
        <v>1153904</v>
      </c>
      <c r="J242" s="89">
        <f>J243+J244</f>
        <v>1061602.97</v>
      </c>
      <c r="K242" s="101">
        <f t="shared" si="11"/>
        <v>92.00097841761533</v>
      </c>
    </row>
    <row r="243" spans="1:11" ht="31.5">
      <c r="A243" s="37" t="s">
        <v>158</v>
      </c>
      <c r="B243" s="38" t="s">
        <v>115</v>
      </c>
      <c r="C243" s="38" t="s">
        <v>13</v>
      </c>
      <c r="D243" s="38" t="s">
        <v>16</v>
      </c>
      <c r="E243" s="38" t="s">
        <v>284</v>
      </c>
      <c r="F243" s="38" t="s">
        <v>155</v>
      </c>
      <c r="G243" s="32"/>
      <c r="H243" s="36">
        <f>189.5+60+342.5+190+48</f>
        <v>830</v>
      </c>
      <c r="I243" s="89">
        <v>545204</v>
      </c>
      <c r="J243" s="89">
        <v>526917.39</v>
      </c>
      <c r="K243" s="101">
        <f t="shared" si="11"/>
        <v>96.6459141899179</v>
      </c>
    </row>
    <row r="244" spans="1:11" ht="15.75">
      <c r="A244" s="37" t="s">
        <v>243</v>
      </c>
      <c r="B244" s="38" t="s">
        <v>115</v>
      </c>
      <c r="C244" s="38" t="s">
        <v>13</v>
      </c>
      <c r="D244" s="38" t="s">
        <v>16</v>
      </c>
      <c r="E244" s="38" t="s">
        <v>284</v>
      </c>
      <c r="F244" s="38" t="s">
        <v>156</v>
      </c>
      <c r="G244" s="32"/>
      <c r="H244" s="36">
        <f>3.6+148.2+94.2+237.4+100+518.2</f>
        <v>1101.6</v>
      </c>
      <c r="I244" s="89">
        <v>608700</v>
      </c>
      <c r="J244" s="89">
        <v>534685.58</v>
      </c>
      <c r="K244" s="101">
        <f t="shared" si="11"/>
        <v>87.84057499589288</v>
      </c>
    </row>
    <row r="245" spans="1:11" ht="15.75">
      <c r="A245" s="37" t="s">
        <v>159</v>
      </c>
      <c r="B245" s="38" t="s">
        <v>115</v>
      </c>
      <c r="C245" s="38" t="s">
        <v>13</v>
      </c>
      <c r="D245" s="38" t="s">
        <v>16</v>
      </c>
      <c r="E245" s="38" t="s">
        <v>284</v>
      </c>
      <c r="F245" s="38" t="s">
        <v>160</v>
      </c>
      <c r="G245" s="32"/>
      <c r="H245" s="36">
        <f>H246+H247</f>
        <v>146.8</v>
      </c>
      <c r="I245" s="89">
        <f>I246+I247</f>
        <v>64800</v>
      </c>
      <c r="J245" s="89">
        <f>J246+J247</f>
        <v>33803</v>
      </c>
      <c r="K245" s="101">
        <f t="shared" si="11"/>
        <v>52.16512345679012</v>
      </c>
    </row>
    <row r="246" spans="1:11" ht="15.75">
      <c r="A246" s="37" t="s">
        <v>163</v>
      </c>
      <c r="B246" s="38" t="s">
        <v>115</v>
      </c>
      <c r="C246" s="38" t="s">
        <v>13</v>
      </c>
      <c r="D246" s="38" t="s">
        <v>16</v>
      </c>
      <c r="E246" s="38" t="s">
        <v>284</v>
      </c>
      <c r="F246" s="38" t="s">
        <v>161</v>
      </c>
      <c r="G246" s="32"/>
      <c r="H246" s="36">
        <v>140</v>
      </c>
      <c r="I246" s="89">
        <v>58000</v>
      </c>
      <c r="J246" s="89">
        <v>27703</v>
      </c>
      <c r="K246" s="101">
        <f t="shared" si="11"/>
        <v>47.76379310344828</v>
      </c>
    </row>
    <row r="247" spans="1:11" ht="15.75">
      <c r="A247" s="37" t="s">
        <v>164</v>
      </c>
      <c r="B247" s="38" t="s">
        <v>115</v>
      </c>
      <c r="C247" s="38" t="s">
        <v>13</v>
      </c>
      <c r="D247" s="38" t="s">
        <v>16</v>
      </c>
      <c r="E247" s="38" t="s">
        <v>284</v>
      </c>
      <c r="F247" s="38" t="s">
        <v>162</v>
      </c>
      <c r="G247" s="32"/>
      <c r="H247" s="36">
        <v>6.8</v>
      </c>
      <c r="I247" s="89">
        <v>6800</v>
      </c>
      <c r="J247" s="89">
        <v>6100</v>
      </c>
      <c r="K247" s="101">
        <f t="shared" si="11"/>
        <v>89.70588235294117</v>
      </c>
    </row>
    <row r="248" spans="1:11" ht="15.75">
      <c r="A248" s="37" t="s">
        <v>25</v>
      </c>
      <c r="B248" s="38" t="s">
        <v>115</v>
      </c>
      <c r="C248" s="38" t="s">
        <v>26</v>
      </c>
      <c r="D248" s="38" t="s">
        <v>9</v>
      </c>
      <c r="E248" s="38"/>
      <c r="F248" s="38"/>
      <c r="G248" s="32" t="e">
        <f>#REF!+#REF!+#REF!</f>
        <v>#REF!</v>
      </c>
      <c r="H248" s="36">
        <f>H249+H287+H262</f>
        <v>-40172.60799999999</v>
      </c>
      <c r="I248" s="89">
        <f>I249+I287+I262</f>
        <v>144989352.78</v>
      </c>
      <c r="J248" s="89">
        <f>J249+J287+J262</f>
        <v>105342442.19999999</v>
      </c>
      <c r="K248" s="101">
        <f t="shared" si="11"/>
        <v>72.65529515111474</v>
      </c>
    </row>
    <row r="249" spans="1:11" ht="15.75">
      <c r="A249" s="37" t="s">
        <v>27</v>
      </c>
      <c r="B249" s="38" t="s">
        <v>115</v>
      </c>
      <c r="C249" s="38" t="s">
        <v>26</v>
      </c>
      <c r="D249" s="38" t="s">
        <v>8</v>
      </c>
      <c r="E249" s="38"/>
      <c r="F249" s="38"/>
      <c r="G249" s="32" t="e">
        <f>#REF!+#REF!+#REF!</f>
        <v>#REF!</v>
      </c>
      <c r="H249" s="36">
        <f>+H250+H252+H256</f>
        <v>-15000</v>
      </c>
      <c r="I249" s="89">
        <f>+I250+I252+I256+I254</f>
        <v>42159885.279999994</v>
      </c>
      <c r="J249" s="89">
        <f>+J250+J252+J256+J254</f>
        <v>24572872.509999998</v>
      </c>
      <c r="K249" s="101">
        <f t="shared" si="11"/>
        <v>58.28496056571812</v>
      </c>
    </row>
    <row r="250" spans="1:11" ht="78.75">
      <c r="A250" s="70" t="s">
        <v>531</v>
      </c>
      <c r="B250" s="38" t="s">
        <v>115</v>
      </c>
      <c r="C250" s="38" t="s">
        <v>26</v>
      </c>
      <c r="D250" s="38" t="s">
        <v>8</v>
      </c>
      <c r="E250" s="38" t="s">
        <v>512</v>
      </c>
      <c r="F250" s="38"/>
      <c r="G250" s="32"/>
      <c r="H250" s="36">
        <f>H251</f>
        <v>-3000</v>
      </c>
      <c r="I250" s="89">
        <f>I251</f>
        <v>9707966</v>
      </c>
      <c r="J250" s="89">
        <f>J251</f>
        <v>9707966</v>
      </c>
      <c r="K250" s="101">
        <f t="shared" si="11"/>
        <v>100</v>
      </c>
    </row>
    <row r="251" spans="1:11" ht="31.5">
      <c r="A251" s="37" t="s">
        <v>179</v>
      </c>
      <c r="B251" s="38" t="s">
        <v>115</v>
      </c>
      <c r="C251" s="38" t="s">
        <v>26</v>
      </c>
      <c r="D251" s="38" t="s">
        <v>8</v>
      </c>
      <c r="E251" s="38" t="s">
        <v>512</v>
      </c>
      <c r="F251" s="38" t="s">
        <v>178</v>
      </c>
      <c r="G251" s="32"/>
      <c r="H251" s="36">
        <v>-3000</v>
      </c>
      <c r="I251" s="89">
        <v>9707966</v>
      </c>
      <c r="J251" s="89">
        <v>9707966</v>
      </c>
      <c r="K251" s="101">
        <f t="shared" si="11"/>
        <v>100</v>
      </c>
    </row>
    <row r="252" spans="1:11" ht="47.25">
      <c r="A252" s="70" t="s">
        <v>532</v>
      </c>
      <c r="B252" s="38" t="s">
        <v>115</v>
      </c>
      <c r="C252" s="38" t="s">
        <v>26</v>
      </c>
      <c r="D252" s="38" t="s">
        <v>8</v>
      </c>
      <c r="E252" s="38" t="s">
        <v>513</v>
      </c>
      <c r="F252" s="38"/>
      <c r="G252" s="32" t="e">
        <f>#REF!+#REF!+#REF!</f>
        <v>#REF!</v>
      </c>
      <c r="H252" s="36">
        <f>H253</f>
        <v>-15000</v>
      </c>
      <c r="I252" s="89">
        <f>I253</f>
        <v>26667830.99</v>
      </c>
      <c r="J252" s="89">
        <f>J253</f>
        <v>10743317.4</v>
      </c>
      <c r="K252" s="101">
        <f t="shared" si="11"/>
        <v>40.28568129154774</v>
      </c>
    </row>
    <row r="253" spans="1:11" ht="31.5">
      <c r="A253" s="37" t="s">
        <v>359</v>
      </c>
      <c r="B253" s="38" t="s">
        <v>115</v>
      </c>
      <c r="C253" s="38" t="s">
        <v>26</v>
      </c>
      <c r="D253" s="38" t="s">
        <v>8</v>
      </c>
      <c r="E253" s="38" t="s">
        <v>513</v>
      </c>
      <c r="F253" s="38" t="s">
        <v>360</v>
      </c>
      <c r="G253" s="32" t="e">
        <f>#REF!+#REF!+#REF!</f>
        <v>#REF!</v>
      </c>
      <c r="H253" s="36">
        <v>-15000</v>
      </c>
      <c r="I253" s="89">
        <v>26667830.99</v>
      </c>
      <c r="J253" s="89">
        <v>10743317.4</v>
      </c>
      <c r="K253" s="101">
        <f t="shared" si="11"/>
        <v>40.28568129154774</v>
      </c>
    </row>
    <row r="254" spans="1:11" ht="63">
      <c r="A254" s="70" t="s">
        <v>533</v>
      </c>
      <c r="B254" s="38" t="s">
        <v>115</v>
      </c>
      <c r="C254" s="38" t="s">
        <v>26</v>
      </c>
      <c r="D254" s="38" t="s">
        <v>8</v>
      </c>
      <c r="E254" s="38" t="s">
        <v>514</v>
      </c>
      <c r="F254" s="38"/>
      <c r="G254" s="32"/>
      <c r="H254" s="36"/>
      <c r="I254" s="89">
        <f>I255</f>
        <v>1948817.16</v>
      </c>
      <c r="J254" s="89">
        <f>J255</f>
        <v>785094.25</v>
      </c>
      <c r="K254" s="101">
        <f t="shared" si="11"/>
        <v>40.2856802636118</v>
      </c>
    </row>
    <row r="255" spans="1:11" ht="31.5">
      <c r="A255" s="37" t="s">
        <v>359</v>
      </c>
      <c r="B255" s="38" t="s">
        <v>115</v>
      </c>
      <c r="C255" s="38" t="s">
        <v>26</v>
      </c>
      <c r="D255" s="38" t="s">
        <v>8</v>
      </c>
      <c r="E255" s="38" t="s">
        <v>514</v>
      </c>
      <c r="F255" s="38" t="s">
        <v>360</v>
      </c>
      <c r="G255" s="32"/>
      <c r="H255" s="36"/>
      <c r="I255" s="89">
        <v>1948817.16</v>
      </c>
      <c r="J255" s="89">
        <v>785094.25</v>
      </c>
      <c r="K255" s="101">
        <f t="shared" si="11"/>
        <v>40.2856802636118</v>
      </c>
    </row>
    <row r="256" spans="1:11" ht="47.25">
      <c r="A256" s="37" t="s">
        <v>622</v>
      </c>
      <c r="B256" s="38" t="s">
        <v>115</v>
      </c>
      <c r="C256" s="38" t="s">
        <v>26</v>
      </c>
      <c r="D256" s="38" t="s">
        <v>8</v>
      </c>
      <c r="E256" s="38" t="s">
        <v>286</v>
      </c>
      <c r="F256" s="38"/>
      <c r="G256" s="32"/>
      <c r="H256" s="36">
        <f aca="true" t="shared" si="14" ref="H256:I258">H257</f>
        <v>3000</v>
      </c>
      <c r="I256" s="89">
        <f t="shared" si="14"/>
        <v>3835271.13</v>
      </c>
      <c r="J256" s="89">
        <f>J257</f>
        <v>3336494.86</v>
      </c>
      <c r="K256" s="101">
        <f t="shared" si="11"/>
        <v>86.99501930649686</v>
      </c>
    </row>
    <row r="257" spans="1:11" ht="78.75">
      <c r="A257" s="37" t="s">
        <v>623</v>
      </c>
      <c r="B257" s="38" t="s">
        <v>115</v>
      </c>
      <c r="C257" s="38" t="s">
        <v>26</v>
      </c>
      <c r="D257" s="38" t="s">
        <v>8</v>
      </c>
      <c r="E257" s="38" t="s">
        <v>287</v>
      </c>
      <c r="F257" s="38"/>
      <c r="G257" s="32"/>
      <c r="H257" s="36">
        <f>H258</f>
        <v>3000</v>
      </c>
      <c r="I257" s="89">
        <f>I258+I260</f>
        <v>3835271.13</v>
      </c>
      <c r="J257" s="89">
        <f>J258+J260</f>
        <v>3336494.86</v>
      </c>
      <c r="K257" s="101">
        <f t="shared" si="11"/>
        <v>86.99501930649686</v>
      </c>
    </row>
    <row r="258" spans="1:11" ht="110.25">
      <c r="A258" s="37" t="s">
        <v>624</v>
      </c>
      <c r="B258" s="38" t="s">
        <v>115</v>
      </c>
      <c r="C258" s="38" t="s">
        <v>26</v>
      </c>
      <c r="D258" s="38" t="s">
        <v>8</v>
      </c>
      <c r="E258" s="38" t="s">
        <v>288</v>
      </c>
      <c r="F258" s="38"/>
      <c r="G258" s="32"/>
      <c r="H258" s="36">
        <f t="shared" si="14"/>
        <v>3000</v>
      </c>
      <c r="I258" s="89">
        <f t="shared" si="14"/>
        <v>3000000.28</v>
      </c>
      <c r="J258" s="89">
        <f>J259</f>
        <v>3000000.28</v>
      </c>
      <c r="K258" s="101">
        <f t="shared" si="11"/>
        <v>100</v>
      </c>
    </row>
    <row r="259" spans="1:11" ht="31.5">
      <c r="A259" s="37" t="s">
        <v>277</v>
      </c>
      <c r="B259" s="38" t="s">
        <v>115</v>
      </c>
      <c r="C259" s="38" t="s">
        <v>26</v>
      </c>
      <c r="D259" s="38" t="s">
        <v>8</v>
      </c>
      <c r="E259" s="38" t="s">
        <v>288</v>
      </c>
      <c r="F259" s="38" t="s">
        <v>178</v>
      </c>
      <c r="G259" s="32"/>
      <c r="H259" s="36">
        <v>3000</v>
      </c>
      <c r="I259" s="89">
        <v>3000000.28</v>
      </c>
      <c r="J259" s="89">
        <v>3000000.28</v>
      </c>
      <c r="K259" s="101">
        <f t="shared" si="11"/>
        <v>100</v>
      </c>
    </row>
    <row r="260" spans="1:11" ht="110.25">
      <c r="A260" s="37" t="s">
        <v>625</v>
      </c>
      <c r="B260" s="38" t="s">
        <v>115</v>
      </c>
      <c r="C260" s="38" t="s">
        <v>26</v>
      </c>
      <c r="D260" s="38" t="s">
        <v>8</v>
      </c>
      <c r="E260" s="38" t="s">
        <v>358</v>
      </c>
      <c r="F260" s="38"/>
      <c r="G260" s="32"/>
      <c r="H260" s="36"/>
      <c r="I260" s="89">
        <f>I261</f>
        <v>835270.85</v>
      </c>
      <c r="J260" s="89">
        <f>J261</f>
        <v>336494.58</v>
      </c>
      <c r="K260" s="101">
        <f t="shared" si="11"/>
        <v>40.28568457764329</v>
      </c>
    </row>
    <row r="261" spans="1:11" ht="31.5">
      <c r="A261" s="37" t="s">
        <v>359</v>
      </c>
      <c r="B261" s="38" t="s">
        <v>115</v>
      </c>
      <c r="C261" s="38" t="s">
        <v>26</v>
      </c>
      <c r="D261" s="38" t="s">
        <v>8</v>
      </c>
      <c r="E261" s="38" t="s">
        <v>358</v>
      </c>
      <c r="F261" s="38" t="s">
        <v>360</v>
      </c>
      <c r="G261" s="32"/>
      <c r="H261" s="36"/>
      <c r="I261" s="89">
        <v>835270.85</v>
      </c>
      <c r="J261" s="89">
        <v>336494.58</v>
      </c>
      <c r="K261" s="101">
        <f t="shared" si="11"/>
        <v>40.28568457764329</v>
      </c>
    </row>
    <row r="262" spans="1:11" ht="15.75">
      <c r="A262" s="37" t="s">
        <v>28</v>
      </c>
      <c r="B262" s="38" t="s">
        <v>115</v>
      </c>
      <c r="C262" s="38" t="s">
        <v>26</v>
      </c>
      <c r="D262" s="38" t="s">
        <v>22</v>
      </c>
      <c r="E262" s="38"/>
      <c r="F262" s="38"/>
      <c r="G262" s="32"/>
      <c r="H262" s="36">
        <f>H265+H271+H280</f>
        <v>12982</v>
      </c>
      <c r="I262" s="89">
        <f>I265+I271+I280+I267+I269+I263</f>
        <v>47497986</v>
      </c>
      <c r="J262" s="89">
        <f>J265+J271+J280+J267+J269+J263</f>
        <v>32720202.82</v>
      </c>
      <c r="K262" s="101">
        <f t="shared" si="11"/>
        <v>68.88755834826344</v>
      </c>
    </row>
    <row r="263" spans="1:11" ht="78.75">
      <c r="A263" s="37" t="s">
        <v>570</v>
      </c>
      <c r="B263" s="38" t="s">
        <v>115</v>
      </c>
      <c r="C263" s="38" t="s">
        <v>26</v>
      </c>
      <c r="D263" s="38" t="s">
        <v>22</v>
      </c>
      <c r="E263" s="38" t="s">
        <v>569</v>
      </c>
      <c r="F263" s="38"/>
      <c r="G263" s="32"/>
      <c r="H263" s="36"/>
      <c r="I263" s="89">
        <f>I264</f>
        <v>9900000</v>
      </c>
      <c r="J263" s="89">
        <f>J264</f>
        <v>0</v>
      </c>
      <c r="K263" s="101">
        <f t="shared" si="11"/>
        <v>0</v>
      </c>
    </row>
    <row r="264" spans="1:11" ht="31.5">
      <c r="A264" s="37" t="s">
        <v>277</v>
      </c>
      <c r="B264" s="38" t="s">
        <v>115</v>
      </c>
      <c r="C264" s="38" t="s">
        <v>26</v>
      </c>
      <c r="D264" s="38" t="s">
        <v>22</v>
      </c>
      <c r="E264" s="38" t="s">
        <v>569</v>
      </c>
      <c r="F264" s="38" t="s">
        <v>178</v>
      </c>
      <c r="G264" s="32"/>
      <c r="H264" s="36"/>
      <c r="I264" s="89">
        <v>9900000</v>
      </c>
      <c r="J264" s="89"/>
      <c r="K264" s="101">
        <f t="shared" si="11"/>
        <v>0</v>
      </c>
    </row>
    <row r="265" spans="1:11" ht="63">
      <c r="A265" s="70" t="s">
        <v>534</v>
      </c>
      <c r="B265" s="38" t="s">
        <v>115</v>
      </c>
      <c r="C265" s="38" t="s">
        <v>26</v>
      </c>
      <c r="D265" s="38" t="s">
        <v>22</v>
      </c>
      <c r="E265" s="38" t="s">
        <v>515</v>
      </c>
      <c r="F265" s="38"/>
      <c r="G265" s="32"/>
      <c r="H265" s="36">
        <f>H266</f>
        <v>-1218</v>
      </c>
      <c r="I265" s="89">
        <f>I266</f>
        <v>10000000</v>
      </c>
      <c r="J265" s="89">
        <f>J266</f>
        <v>10000000</v>
      </c>
      <c r="K265" s="101">
        <f aca="true" t="shared" si="15" ref="K265:K328">J265/I265*100</f>
        <v>100</v>
      </c>
    </row>
    <row r="266" spans="1:11" ht="31.5">
      <c r="A266" s="37" t="s">
        <v>277</v>
      </c>
      <c r="B266" s="38" t="s">
        <v>115</v>
      </c>
      <c r="C266" s="38" t="s">
        <v>26</v>
      </c>
      <c r="D266" s="38" t="s">
        <v>22</v>
      </c>
      <c r="E266" s="38" t="s">
        <v>515</v>
      </c>
      <c r="F266" s="38" t="s">
        <v>178</v>
      </c>
      <c r="G266" s="32"/>
      <c r="H266" s="36">
        <v>-1218</v>
      </c>
      <c r="I266" s="89">
        <v>10000000</v>
      </c>
      <c r="J266" s="89">
        <v>10000000</v>
      </c>
      <c r="K266" s="101">
        <f t="shared" si="15"/>
        <v>100</v>
      </c>
    </row>
    <row r="267" spans="1:11" ht="78.75">
      <c r="A267" s="70" t="s">
        <v>517</v>
      </c>
      <c r="B267" s="38" t="s">
        <v>115</v>
      </c>
      <c r="C267" s="38" t="s">
        <v>26</v>
      </c>
      <c r="D267" s="38" t="s">
        <v>22</v>
      </c>
      <c r="E267" s="38" t="s">
        <v>516</v>
      </c>
      <c r="F267" s="38"/>
      <c r="G267" s="32"/>
      <c r="H267" s="36">
        <f>H268</f>
        <v>-1218</v>
      </c>
      <c r="I267" s="89">
        <f>I268</f>
        <v>3138000</v>
      </c>
      <c r="J267" s="89">
        <f>J268</f>
        <v>3138000</v>
      </c>
      <c r="K267" s="101">
        <f t="shared" si="15"/>
        <v>100</v>
      </c>
    </row>
    <row r="268" spans="1:11" ht="31.5">
      <c r="A268" s="37" t="s">
        <v>277</v>
      </c>
      <c r="B268" s="38" t="s">
        <v>115</v>
      </c>
      <c r="C268" s="38" t="s">
        <v>26</v>
      </c>
      <c r="D268" s="38" t="s">
        <v>22</v>
      </c>
      <c r="E268" s="38" t="s">
        <v>516</v>
      </c>
      <c r="F268" s="38" t="s">
        <v>178</v>
      </c>
      <c r="G268" s="32"/>
      <c r="H268" s="36">
        <v>-1218</v>
      </c>
      <c r="I268" s="89">
        <v>3138000</v>
      </c>
      <c r="J268" s="89">
        <v>3138000</v>
      </c>
      <c r="K268" s="101">
        <f t="shared" si="15"/>
        <v>100</v>
      </c>
    </row>
    <row r="269" spans="1:11" ht="47.25">
      <c r="A269" s="37" t="s">
        <v>519</v>
      </c>
      <c r="B269" s="38" t="s">
        <v>115</v>
      </c>
      <c r="C269" s="38" t="s">
        <v>26</v>
      </c>
      <c r="D269" s="38" t="s">
        <v>22</v>
      </c>
      <c r="E269" s="38" t="s">
        <v>518</v>
      </c>
      <c r="F269" s="38"/>
      <c r="G269" s="32"/>
      <c r="H269" s="36">
        <f>H270</f>
        <v>-1218</v>
      </c>
      <c r="I269" s="89">
        <f>I270</f>
        <v>9579662</v>
      </c>
      <c r="J269" s="89">
        <f>J270</f>
        <v>9579662</v>
      </c>
      <c r="K269" s="101">
        <f t="shared" si="15"/>
        <v>100</v>
      </c>
    </row>
    <row r="270" spans="1:11" ht="31.5">
      <c r="A270" s="37" t="s">
        <v>271</v>
      </c>
      <c r="B270" s="38" t="s">
        <v>115</v>
      </c>
      <c r="C270" s="38" t="s">
        <v>26</v>
      </c>
      <c r="D270" s="38" t="s">
        <v>22</v>
      </c>
      <c r="E270" s="38" t="s">
        <v>518</v>
      </c>
      <c r="F270" s="38" t="s">
        <v>272</v>
      </c>
      <c r="G270" s="32"/>
      <c r="H270" s="36">
        <v>-1218</v>
      </c>
      <c r="I270" s="89">
        <v>9579662</v>
      </c>
      <c r="J270" s="89">
        <v>9579662</v>
      </c>
      <c r="K270" s="101">
        <f t="shared" si="15"/>
        <v>100</v>
      </c>
    </row>
    <row r="271" spans="1:11" ht="47.25">
      <c r="A271" s="37" t="s">
        <v>622</v>
      </c>
      <c r="B271" s="38" t="s">
        <v>115</v>
      </c>
      <c r="C271" s="38" t="s">
        <v>26</v>
      </c>
      <c r="D271" s="38" t="s">
        <v>22</v>
      </c>
      <c r="E271" s="38" t="s">
        <v>286</v>
      </c>
      <c r="F271" s="38"/>
      <c r="G271" s="32" t="e">
        <f>#REF!+#REF!+#REF!</f>
        <v>#REF!</v>
      </c>
      <c r="H271" s="36">
        <f aca="true" t="shared" si="16" ref="H271:J272">H272</f>
        <v>7000</v>
      </c>
      <c r="I271" s="89">
        <f t="shared" si="16"/>
        <v>7645324</v>
      </c>
      <c r="J271" s="89">
        <f t="shared" si="16"/>
        <v>3359610</v>
      </c>
      <c r="K271" s="101">
        <f t="shared" si="15"/>
        <v>43.94333059004432</v>
      </c>
    </row>
    <row r="272" spans="1:11" ht="78.75">
      <c r="A272" s="37" t="s">
        <v>626</v>
      </c>
      <c r="B272" s="38" t="s">
        <v>115</v>
      </c>
      <c r="C272" s="38" t="s">
        <v>26</v>
      </c>
      <c r="D272" s="38" t="s">
        <v>22</v>
      </c>
      <c r="E272" s="38" t="s">
        <v>21</v>
      </c>
      <c r="F272" s="38"/>
      <c r="G272" s="32" t="e">
        <f>#REF!+#REF!+#REF!</f>
        <v>#REF!</v>
      </c>
      <c r="H272" s="36">
        <f t="shared" si="16"/>
        <v>7000</v>
      </c>
      <c r="I272" s="89">
        <f t="shared" si="16"/>
        <v>7645324</v>
      </c>
      <c r="J272" s="89">
        <f t="shared" si="16"/>
        <v>3359610</v>
      </c>
      <c r="K272" s="101">
        <f t="shared" si="15"/>
        <v>43.94333059004432</v>
      </c>
    </row>
    <row r="273" spans="1:11" ht="110.25">
      <c r="A273" s="37" t="s">
        <v>627</v>
      </c>
      <c r="B273" s="38" t="s">
        <v>115</v>
      </c>
      <c r="C273" s="38" t="s">
        <v>26</v>
      </c>
      <c r="D273" s="38" t="s">
        <v>22</v>
      </c>
      <c r="E273" s="38" t="s">
        <v>289</v>
      </c>
      <c r="F273" s="38"/>
      <c r="G273" s="32"/>
      <c r="H273" s="36">
        <f>H274+H276+H278</f>
        <v>7000</v>
      </c>
      <c r="I273" s="89">
        <f>I274+I276+I278</f>
        <v>7645324</v>
      </c>
      <c r="J273" s="89">
        <f>J274+J276+J278</f>
        <v>3359610</v>
      </c>
      <c r="K273" s="101">
        <f t="shared" si="15"/>
        <v>43.94333059004432</v>
      </c>
    </row>
    <row r="274" spans="1:11" ht="94.5">
      <c r="A274" s="37" t="s">
        <v>628</v>
      </c>
      <c r="B274" s="38" t="s">
        <v>115</v>
      </c>
      <c r="C274" s="38" t="s">
        <v>26</v>
      </c>
      <c r="D274" s="38" t="s">
        <v>22</v>
      </c>
      <c r="E274" s="38" t="s">
        <v>290</v>
      </c>
      <c r="F274" s="38"/>
      <c r="G274" s="32"/>
      <c r="H274" s="36">
        <f>H275</f>
        <v>5000</v>
      </c>
      <c r="I274" s="89">
        <f>I275</f>
        <v>6140464</v>
      </c>
      <c r="J274" s="89">
        <f>J275</f>
        <v>1854750</v>
      </c>
      <c r="K274" s="101">
        <f t="shared" si="15"/>
        <v>30.20537210217339</v>
      </c>
    </row>
    <row r="275" spans="1:11" ht="31.5">
      <c r="A275" s="37" t="s">
        <v>291</v>
      </c>
      <c r="B275" s="38" t="s">
        <v>115</v>
      </c>
      <c r="C275" s="38" t="s">
        <v>26</v>
      </c>
      <c r="D275" s="38" t="s">
        <v>22</v>
      </c>
      <c r="E275" s="38" t="s">
        <v>290</v>
      </c>
      <c r="F275" s="38" t="s">
        <v>178</v>
      </c>
      <c r="G275" s="32"/>
      <c r="H275" s="36">
        <v>5000</v>
      </c>
      <c r="I275" s="89">
        <v>6140464</v>
      </c>
      <c r="J275" s="89">
        <v>1854750</v>
      </c>
      <c r="K275" s="101">
        <f t="shared" si="15"/>
        <v>30.20537210217339</v>
      </c>
    </row>
    <row r="276" spans="1:11" ht="126">
      <c r="A276" s="37" t="s">
        <v>629</v>
      </c>
      <c r="B276" s="38" t="s">
        <v>115</v>
      </c>
      <c r="C276" s="38" t="s">
        <v>26</v>
      </c>
      <c r="D276" s="38" t="s">
        <v>22</v>
      </c>
      <c r="E276" s="38" t="s">
        <v>292</v>
      </c>
      <c r="F276" s="38"/>
      <c r="G276" s="32"/>
      <c r="H276" s="36">
        <f>H277</f>
        <v>2000</v>
      </c>
      <c r="I276" s="89">
        <f>I277</f>
        <v>1344860</v>
      </c>
      <c r="J276" s="89">
        <f>J277</f>
        <v>1344860</v>
      </c>
      <c r="K276" s="101">
        <f t="shared" si="15"/>
        <v>100</v>
      </c>
    </row>
    <row r="277" spans="1:11" ht="31.5">
      <c r="A277" s="37" t="s">
        <v>291</v>
      </c>
      <c r="B277" s="38" t="s">
        <v>115</v>
      </c>
      <c r="C277" s="38" t="s">
        <v>26</v>
      </c>
      <c r="D277" s="38" t="s">
        <v>22</v>
      </c>
      <c r="E277" s="38" t="s">
        <v>292</v>
      </c>
      <c r="F277" s="38" t="s">
        <v>178</v>
      </c>
      <c r="G277" s="32"/>
      <c r="H277" s="36">
        <v>2000</v>
      </c>
      <c r="I277" s="89">
        <v>1344860</v>
      </c>
      <c r="J277" s="89">
        <v>1344860</v>
      </c>
      <c r="K277" s="101">
        <f t="shared" si="15"/>
        <v>100</v>
      </c>
    </row>
    <row r="278" spans="1:11" ht="94.5">
      <c r="A278" s="37" t="s">
        <v>630</v>
      </c>
      <c r="B278" s="38" t="s">
        <v>115</v>
      </c>
      <c r="C278" s="38" t="s">
        <v>26</v>
      </c>
      <c r="D278" s="38" t="s">
        <v>22</v>
      </c>
      <c r="E278" s="38" t="s">
        <v>293</v>
      </c>
      <c r="F278" s="38"/>
      <c r="G278" s="32" t="e">
        <f>#REF!+#REF!+#REF!</f>
        <v>#REF!</v>
      </c>
      <c r="H278" s="36">
        <f>H279</f>
        <v>0</v>
      </c>
      <c r="I278" s="89">
        <f>I279</f>
        <v>160000</v>
      </c>
      <c r="J278" s="89">
        <f>J279</f>
        <v>160000</v>
      </c>
      <c r="K278" s="101">
        <f t="shared" si="15"/>
        <v>100</v>
      </c>
    </row>
    <row r="279" spans="1:11" ht="15.75">
      <c r="A279" s="37" t="s">
        <v>157</v>
      </c>
      <c r="B279" s="38" t="s">
        <v>115</v>
      </c>
      <c r="C279" s="38" t="s">
        <v>26</v>
      </c>
      <c r="D279" s="38" t="s">
        <v>22</v>
      </c>
      <c r="E279" s="38" t="s">
        <v>293</v>
      </c>
      <c r="F279" s="38" t="s">
        <v>156</v>
      </c>
      <c r="G279" s="32"/>
      <c r="H279" s="36"/>
      <c r="I279" s="89">
        <v>160000</v>
      </c>
      <c r="J279" s="89">
        <v>160000</v>
      </c>
      <c r="K279" s="101">
        <f t="shared" si="15"/>
        <v>100</v>
      </c>
    </row>
    <row r="280" spans="1:11" ht="63">
      <c r="A280" s="37" t="s">
        <v>602</v>
      </c>
      <c r="B280" s="38" t="s">
        <v>115</v>
      </c>
      <c r="C280" s="38" t="s">
        <v>26</v>
      </c>
      <c r="D280" s="38" t="s">
        <v>22</v>
      </c>
      <c r="E280" s="38" t="s">
        <v>265</v>
      </c>
      <c r="F280" s="38"/>
      <c r="G280" s="32"/>
      <c r="H280" s="36">
        <f aca="true" t="shared" si="17" ref="H280:J285">H281</f>
        <v>7200</v>
      </c>
      <c r="I280" s="89">
        <f t="shared" si="17"/>
        <v>7235000</v>
      </c>
      <c r="J280" s="89">
        <f t="shared" si="17"/>
        <v>6642930.82</v>
      </c>
      <c r="K280" s="101">
        <f t="shared" si="15"/>
        <v>91.816597373877</v>
      </c>
    </row>
    <row r="281" spans="1:11" ht="47.25">
      <c r="A281" s="37" t="s">
        <v>631</v>
      </c>
      <c r="B281" s="38" t="s">
        <v>115</v>
      </c>
      <c r="C281" s="38" t="s">
        <v>26</v>
      </c>
      <c r="D281" s="38" t="s">
        <v>22</v>
      </c>
      <c r="E281" s="38" t="s">
        <v>266</v>
      </c>
      <c r="F281" s="38"/>
      <c r="G281" s="32"/>
      <c r="H281" s="36">
        <f t="shared" si="17"/>
        <v>7200</v>
      </c>
      <c r="I281" s="89">
        <f t="shared" si="17"/>
        <v>7235000</v>
      </c>
      <c r="J281" s="89">
        <f t="shared" si="17"/>
        <v>6642930.82</v>
      </c>
      <c r="K281" s="101">
        <f t="shared" si="15"/>
        <v>91.816597373877</v>
      </c>
    </row>
    <row r="282" spans="1:11" ht="47.25">
      <c r="A282" s="37" t="s">
        <v>632</v>
      </c>
      <c r="B282" s="38" t="s">
        <v>115</v>
      </c>
      <c r="C282" s="38" t="s">
        <v>26</v>
      </c>
      <c r="D282" s="38" t="s">
        <v>22</v>
      </c>
      <c r="E282" s="38" t="s">
        <v>267</v>
      </c>
      <c r="F282" s="38"/>
      <c r="G282" s="32"/>
      <c r="H282" s="36">
        <f>H285+H283</f>
        <v>7200</v>
      </c>
      <c r="I282" s="89">
        <f>I285+I283</f>
        <v>7235000</v>
      </c>
      <c r="J282" s="89">
        <f>J285+J283</f>
        <v>6642930.82</v>
      </c>
      <c r="K282" s="101">
        <f t="shared" si="15"/>
        <v>91.816597373877</v>
      </c>
    </row>
    <row r="283" spans="1:11" ht="126">
      <c r="A283" s="37" t="s">
        <v>633</v>
      </c>
      <c r="B283" s="38" t="s">
        <v>115</v>
      </c>
      <c r="C283" s="38" t="s">
        <v>26</v>
      </c>
      <c r="D283" s="38" t="s">
        <v>22</v>
      </c>
      <c r="E283" s="38" t="s">
        <v>295</v>
      </c>
      <c r="F283" s="38"/>
      <c r="G283" s="32"/>
      <c r="H283" s="36">
        <f>H284</f>
        <v>3000</v>
      </c>
      <c r="I283" s="89">
        <f>I284</f>
        <v>3511151.59</v>
      </c>
      <c r="J283" s="89">
        <f>J284</f>
        <v>2919399.09</v>
      </c>
      <c r="K283" s="101">
        <f t="shared" si="15"/>
        <v>83.14648385773626</v>
      </c>
    </row>
    <row r="284" spans="1:11" ht="31.5">
      <c r="A284" s="37" t="s">
        <v>271</v>
      </c>
      <c r="B284" s="38" t="s">
        <v>115</v>
      </c>
      <c r="C284" s="38" t="s">
        <v>26</v>
      </c>
      <c r="D284" s="38" t="s">
        <v>22</v>
      </c>
      <c r="E284" s="38" t="s">
        <v>295</v>
      </c>
      <c r="F284" s="38" t="s">
        <v>272</v>
      </c>
      <c r="G284" s="32"/>
      <c r="H284" s="36">
        <v>3000</v>
      </c>
      <c r="I284" s="89">
        <v>3511151.59</v>
      </c>
      <c r="J284" s="89">
        <v>2919399.09</v>
      </c>
      <c r="K284" s="101">
        <f t="shared" si="15"/>
        <v>83.14648385773626</v>
      </c>
    </row>
    <row r="285" spans="1:11" ht="126">
      <c r="A285" s="37" t="s">
        <v>634</v>
      </c>
      <c r="B285" s="38" t="s">
        <v>115</v>
      </c>
      <c r="C285" s="38" t="s">
        <v>26</v>
      </c>
      <c r="D285" s="38" t="s">
        <v>22</v>
      </c>
      <c r="E285" s="38" t="s">
        <v>294</v>
      </c>
      <c r="F285" s="38"/>
      <c r="G285" s="32"/>
      <c r="H285" s="36">
        <f t="shared" si="17"/>
        <v>4200</v>
      </c>
      <c r="I285" s="89">
        <f t="shared" si="17"/>
        <v>3723848.41</v>
      </c>
      <c r="J285" s="89">
        <f t="shared" si="17"/>
        <v>3723531.73</v>
      </c>
      <c r="K285" s="101">
        <f t="shared" si="15"/>
        <v>99.99149589443142</v>
      </c>
    </row>
    <row r="286" spans="1:11" ht="31.5">
      <c r="A286" s="37" t="s">
        <v>271</v>
      </c>
      <c r="B286" s="38" t="s">
        <v>115</v>
      </c>
      <c r="C286" s="38" t="s">
        <v>26</v>
      </c>
      <c r="D286" s="38" t="s">
        <v>22</v>
      </c>
      <c r="E286" s="38" t="s">
        <v>294</v>
      </c>
      <c r="F286" s="38" t="s">
        <v>272</v>
      </c>
      <c r="G286" s="32"/>
      <c r="H286" s="36">
        <v>4200</v>
      </c>
      <c r="I286" s="89">
        <v>3723848.41</v>
      </c>
      <c r="J286" s="89">
        <v>3723531.73</v>
      </c>
      <c r="K286" s="101">
        <f t="shared" si="15"/>
        <v>99.99149589443142</v>
      </c>
    </row>
    <row r="287" spans="1:11" ht="15.75">
      <c r="A287" s="37" t="s">
        <v>73</v>
      </c>
      <c r="B287" s="38" t="s">
        <v>115</v>
      </c>
      <c r="C287" s="38" t="s">
        <v>26</v>
      </c>
      <c r="D287" s="38" t="s">
        <v>10</v>
      </c>
      <c r="E287" s="38"/>
      <c r="F287" s="38"/>
      <c r="G287" s="32" t="e">
        <f>#REF!+#REF!+#REF!</f>
        <v>#REF!</v>
      </c>
      <c r="H287" s="36">
        <f>H288+H292+H294</f>
        <v>-38154.60799999999</v>
      </c>
      <c r="I287" s="89">
        <f>I288+I292+I294</f>
        <v>55331481.5</v>
      </c>
      <c r="J287" s="89">
        <f>J288+J292+J294</f>
        <v>48049366.87</v>
      </c>
      <c r="K287" s="101">
        <f t="shared" si="15"/>
        <v>86.83911141978007</v>
      </c>
    </row>
    <row r="288" spans="1:11" ht="63">
      <c r="A288" s="37" t="s">
        <v>521</v>
      </c>
      <c r="B288" s="38" t="s">
        <v>115</v>
      </c>
      <c r="C288" s="38" t="s">
        <v>26</v>
      </c>
      <c r="D288" s="38" t="s">
        <v>10</v>
      </c>
      <c r="E288" s="38" t="s">
        <v>520</v>
      </c>
      <c r="F288" s="38"/>
      <c r="G288" s="32" t="e">
        <f>#REF!+#REF!+#REF!</f>
        <v>#REF!</v>
      </c>
      <c r="H288" s="36">
        <f>+H289</f>
        <v>-43727.304</v>
      </c>
      <c r="I288" s="89">
        <f>+I289</f>
        <v>5499000</v>
      </c>
      <c r="J288" s="89">
        <f>+J289</f>
        <v>5149000</v>
      </c>
      <c r="K288" s="101">
        <f t="shared" si="15"/>
        <v>93.63520640116386</v>
      </c>
    </row>
    <row r="289" spans="1:11" ht="31.5">
      <c r="A289" s="37" t="s">
        <v>271</v>
      </c>
      <c r="B289" s="38" t="s">
        <v>115</v>
      </c>
      <c r="C289" s="38" t="s">
        <v>26</v>
      </c>
      <c r="D289" s="38" t="s">
        <v>10</v>
      </c>
      <c r="E289" s="38" t="s">
        <v>520</v>
      </c>
      <c r="F289" s="38" t="s">
        <v>272</v>
      </c>
      <c r="G289" s="32"/>
      <c r="H289" s="36">
        <v>-43727.304</v>
      </c>
      <c r="I289" s="89">
        <v>5499000</v>
      </c>
      <c r="J289" s="89">
        <v>5149000</v>
      </c>
      <c r="K289" s="101">
        <f t="shared" si="15"/>
        <v>93.63520640116386</v>
      </c>
    </row>
    <row r="290" spans="1:11" ht="31.5" hidden="1">
      <c r="A290" s="37" t="s">
        <v>198</v>
      </c>
      <c r="B290" s="38" t="s">
        <v>115</v>
      </c>
      <c r="C290" s="38" t="s">
        <v>26</v>
      </c>
      <c r="D290" s="38" t="s">
        <v>10</v>
      </c>
      <c r="E290" s="38" t="s">
        <v>104</v>
      </c>
      <c r="F290" s="38" t="s">
        <v>197</v>
      </c>
      <c r="G290" s="32"/>
      <c r="H290" s="36">
        <v>-245.069</v>
      </c>
      <c r="I290" s="89">
        <v>0</v>
      </c>
      <c r="J290" s="89">
        <v>0</v>
      </c>
      <c r="K290" s="101" t="e">
        <f t="shared" si="15"/>
        <v>#DIV/0!</v>
      </c>
    </row>
    <row r="291" spans="1:11" ht="15.75" hidden="1">
      <c r="A291" s="37" t="s">
        <v>157</v>
      </c>
      <c r="B291" s="38" t="s">
        <v>115</v>
      </c>
      <c r="C291" s="38" t="s">
        <v>26</v>
      </c>
      <c r="D291" s="38" t="s">
        <v>10</v>
      </c>
      <c r="E291" s="38" t="s">
        <v>104</v>
      </c>
      <c r="F291" s="38" t="s">
        <v>156</v>
      </c>
      <c r="G291" s="32"/>
      <c r="H291" s="36">
        <v>-10396.276</v>
      </c>
      <c r="I291" s="89">
        <v>0</v>
      </c>
      <c r="J291" s="89">
        <v>0</v>
      </c>
      <c r="K291" s="101" t="e">
        <f t="shared" si="15"/>
        <v>#DIV/0!</v>
      </c>
    </row>
    <row r="292" spans="1:11" ht="63">
      <c r="A292" s="37" t="s">
        <v>635</v>
      </c>
      <c r="B292" s="38" t="s">
        <v>115</v>
      </c>
      <c r="C292" s="38" t="s">
        <v>26</v>
      </c>
      <c r="D292" s="38" t="s">
        <v>10</v>
      </c>
      <c r="E292" s="38" t="s">
        <v>522</v>
      </c>
      <c r="F292" s="38"/>
      <c r="G292" s="32" t="e">
        <f>#REF!+#REF!+#REF!</f>
        <v>#REF!</v>
      </c>
      <c r="H292" s="36">
        <f>+H293</f>
        <v>-43727.304</v>
      </c>
      <c r="I292" s="89">
        <f>+I293</f>
        <v>2600000</v>
      </c>
      <c r="J292" s="89">
        <f>+J293</f>
        <v>2600000</v>
      </c>
      <c r="K292" s="101">
        <f t="shared" si="15"/>
        <v>100</v>
      </c>
    </row>
    <row r="293" spans="1:11" ht="31.5">
      <c r="A293" s="37" t="s">
        <v>271</v>
      </c>
      <c r="B293" s="38" t="s">
        <v>115</v>
      </c>
      <c r="C293" s="38" t="s">
        <v>26</v>
      </c>
      <c r="D293" s="38" t="s">
        <v>10</v>
      </c>
      <c r="E293" s="38" t="s">
        <v>522</v>
      </c>
      <c r="F293" s="38" t="s">
        <v>272</v>
      </c>
      <c r="G293" s="32"/>
      <c r="H293" s="36">
        <v>-43727.304</v>
      </c>
      <c r="I293" s="89">
        <v>2600000</v>
      </c>
      <c r="J293" s="89">
        <v>2600000</v>
      </c>
      <c r="K293" s="101">
        <f t="shared" si="15"/>
        <v>100</v>
      </c>
    </row>
    <row r="294" spans="1:11" ht="63">
      <c r="A294" s="37" t="s">
        <v>602</v>
      </c>
      <c r="B294" s="38" t="s">
        <v>115</v>
      </c>
      <c r="C294" s="38" t="s">
        <v>26</v>
      </c>
      <c r="D294" s="38" t="s">
        <v>10</v>
      </c>
      <c r="E294" s="38" t="s">
        <v>265</v>
      </c>
      <c r="F294" s="38"/>
      <c r="G294" s="32" t="e">
        <f>#REF!+#REF!+#REF!</f>
        <v>#REF!</v>
      </c>
      <c r="H294" s="36">
        <f aca="true" t="shared" si="18" ref="H294:J295">H295</f>
        <v>49300</v>
      </c>
      <c r="I294" s="89">
        <f t="shared" si="18"/>
        <v>47232481.5</v>
      </c>
      <c r="J294" s="89">
        <f t="shared" si="18"/>
        <v>40300366.87</v>
      </c>
      <c r="K294" s="101">
        <f t="shared" si="15"/>
        <v>85.3234164078379</v>
      </c>
    </row>
    <row r="295" spans="1:11" ht="47.25">
      <c r="A295" s="37" t="s">
        <v>631</v>
      </c>
      <c r="B295" s="38" t="s">
        <v>115</v>
      </c>
      <c r="C295" s="38" t="s">
        <v>26</v>
      </c>
      <c r="D295" s="38" t="s">
        <v>10</v>
      </c>
      <c r="E295" s="38" t="s">
        <v>266</v>
      </c>
      <c r="F295" s="38"/>
      <c r="G295" s="32"/>
      <c r="H295" s="36">
        <f t="shared" si="18"/>
        <v>49300</v>
      </c>
      <c r="I295" s="89">
        <f t="shared" si="18"/>
        <v>47232481.5</v>
      </c>
      <c r="J295" s="89">
        <f t="shared" si="18"/>
        <v>40300366.87</v>
      </c>
      <c r="K295" s="101">
        <f t="shared" si="15"/>
        <v>85.3234164078379</v>
      </c>
    </row>
    <row r="296" spans="1:11" ht="47.25">
      <c r="A296" s="37" t="s">
        <v>632</v>
      </c>
      <c r="B296" s="38" t="s">
        <v>115</v>
      </c>
      <c r="C296" s="38" t="s">
        <v>26</v>
      </c>
      <c r="D296" s="38" t="s">
        <v>10</v>
      </c>
      <c r="E296" s="38" t="s">
        <v>267</v>
      </c>
      <c r="F296" s="38"/>
      <c r="G296" s="32"/>
      <c r="H296" s="36">
        <f>H297+H306+H310+H304+H301+H308</f>
        <v>49300</v>
      </c>
      <c r="I296" s="89">
        <f>I297+I306+I310+I304+I301+I308</f>
        <v>47232481.5</v>
      </c>
      <c r="J296" s="89">
        <f>J297+J306+J310+J304+J301+J308</f>
        <v>40300366.87</v>
      </c>
      <c r="K296" s="101">
        <f t="shared" si="15"/>
        <v>85.3234164078379</v>
      </c>
    </row>
    <row r="297" spans="1:11" ht="126">
      <c r="A297" s="37" t="s">
        <v>633</v>
      </c>
      <c r="B297" s="38" t="s">
        <v>115</v>
      </c>
      <c r="C297" s="38" t="s">
        <v>26</v>
      </c>
      <c r="D297" s="38" t="s">
        <v>10</v>
      </c>
      <c r="E297" s="38" t="s">
        <v>295</v>
      </c>
      <c r="F297" s="38"/>
      <c r="G297" s="32"/>
      <c r="H297" s="36">
        <f>H298+H300</f>
        <v>9000</v>
      </c>
      <c r="I297" s="89">
        <f>I298+I300+I299</f>
        <v>18373150</v>
      </c>
      <c r="J297" s="89">
        <f>J298+J300+J299</f>
        <v>13245799.219999999</v>
      </c>
      <c r="K297" s="101">
        <f t="shared" si="15"/>
        <v>72.0932405167323</v>
      </c>
    </row>
    <row r="298" spans="1:11" ht="15.75">
      <c r="A298" s="37" t="s">
        <v>243</v>
      </c>
      <c r="B298" s="38" t="s">
        <v>115</v>
      </c>
      <c r="C298" s="38" t="s">
        <v>26</v>
      </c>
      <c r="D298" s="38" t="s">
        <v>10</v>
      </c>
      <c r="E298" s="38" t="s">
        <v>295</v>
      </c>
      <c r="F298" s="38" t="s">
        <v>156</v>
      </c>
      <c r="G298" s="32"/>
      <c r="H298" s="36">
        <v>8989</v>
      </c>
      <c r="I298" s="89">
        <v>12362150</v>
      </c>
      <c r="J298" s="89">
        <v>7234857.22</v>
      </c>
      <c r="K298" s="101">
        <f t="shared" si="15"/>
        <v>58.524263336070184</v>
      </c>
    </row>
    <row r="299" spans="1:11" ht="31.5">
      <c r="A299" s="37" t="s">
        <v>291</v>
      </c>
      <c r="B299" s="38" t="s">
        <v>115</v>
      </c>
      <c r="C299" s="38" t="s">
        <v>26</v>
      </c>
      <c r="D299" s="38" t="s">
        <v>10</v>
      </c>
      <c r="E299" s="38" t="s">
        <v>295</v>
      </c>
      <c r="F299" s="38" t="s">
        <v>178</v>
      </c>
      <c r="G299" s="32"/>
      <c r="H299" s="36"/>
      <c r="I299" s="89">
        <v>6000000</v>
      </c>
      <c r="J299" s="89">
        <v>6000000</v>
      </c>
      <c r="K299" s="101">
        <f t="shared" si="15"/>
        <v>100</v>
      </c>
    </row>
    <row r="300" spans="1:11" ht="15.75">
      <c r="A300" s="37" t="s">
        <v>163</v>
      </c>
      <c r="B300" s="38" t="s">
        <v>115</v>
      </c>
      <c r="C300" s="38" t="s">
        <v>26</v>
      </c>
      <c r="D300" s="38" t="s">
        <v>10</v>
      </c>
      <c r="E300" s="38" t="s">
        <v>295</v>
      </c>
      <c r="F300" s="38" t="s">
        <v>161</v>
      </c>
      <c r="G300" s="32"/>
      <c r="H300" s="36">
        <v>11</v>
      </c>
      <c r="I300" s="89">
        <v>11000</v>
      </c>
      <c r="J300" s="89">
        <v>10942</v>
      </c>
      <c r="K300" s="101">
        <f t="shared" si="15"/>
        <v>99.47272727272727</v>
      </c>
    </row>
    <row r="301" spans="1:11" ht="126">
      <c r="A301" s="37" t="s">
        <v>636</v>
      </c>
      <c r="B301" s="38" t="s">
        <v>115</v>
      </c>
      <c r="C301" s="38" t="s">
        <v>26</v>
      </c>
      <c r="D301" s="38" t="s">
        <v>10</v>
      </c>
      <c r="E301" s="38" t="s">
        <v>268</v>
      </c>
      <c r="F301" s="38"/>
      <c r="G301" s="32"/>
      <c r="H301" s="36">
        <f>H302+H303</f>
        <v>0</v>
      </c>
      <c r="I301" s="89">
        <f>I302+I303</f>
        <v>1601901</v>
      </c>
      <c r="J301" s="89">
        <f>J302+J303</f>
        <v>1601901</v>
      </c>
      <c r="K301" s="101">
        <f t="shared" si="15"/>
        <v>100</v>
      </c>
    </row>
    <row r="302" spans="1:11" ht="31.5">
      <c r="A302" s="37" t="s">
        <v>269</v>
      </c>
      <c r="B302" s="38" t="s">
        <v>115</v>
      </c>
      <c r="C302" s="38" t="s">
        <v>26</v>
      </c>
      <c r="D302" s="38" t="s">
        <v>10</v>
      </c>
      <c r="E302" s="38" t="s">
        <v>268</v>
      </c>
      <c r="F302" s="38" t="s">
        <v>197</v>
      </c>
      <c r="G302" s="32"/>
      <c r="H302" s="36"/>
      <c r="I302" s="89">
        <v>1601901</v>
      </c>
      <c r="J302" s="89">
        <v>1601901</v>
      </c>
      <c r="K302" s="101">
        <f t="shared" si="15"/>
        <v>100</v>
      </c>
    </row>
    <row r="303" spans="1:11" ht="15.75" hidden="1">
      <c r="A303" s="37" t="s">
        <v>243</v>
      </c>
      <c r="B303" s="38" t="s">
        <v>115</v>
      </c>
      <c r="C303" s="38" t="s">
        <v>26</v>
      </c>
      <c r="D303" s="38" t="s">
        <v>10</v>
      </c>
      <c r="E303" s="38" t="s">
        <v>268</v>
      </c>
      <c r="F303" s="38" t="s">
        <v>156</v>
      </c>
      <c r="G303" s="32"/>
      <c r="H303" s="36"/>
      <c r="I303" s="89"/>
      <c r="J303" s="89"/>
      <c r="K303" s="101" t="e">
        <f t="shared" si="15"/>
        <v>#DIV/0!</v>
      </c>
    </row>
    <row r="304" spans="1:11" ht="126">
      <c r="A304" s="37" t="s">
        <v>637</v>
      </c>
      <c r="B304" s="38" t="s">
        <v>115</v>
      </c>
      <c r="C304" s="38" t="s">
        <v>26</v>
      </c>
      <c r="D304" s="38" t="s">
        <v>10</v>
      </c>
      <c r="E304" s="38" t="s">
        <v>270</v>
      </c>
      <c r="F304" s="38"/>
      <c r="G304" s="32"/>
      <c r="H304" s="36">
        <f>H305</f>
        <v>30300</v>
      </c>
      <c r="I304" s="89">
        <f>I305</f>
        <v>13711730.5</v>
      </c>
      <c r="J304" s="89">
        <f>J305</f>
        <v>13111749</v>
      </c>
      <c r="K304" s="101">
        <f t="shared" si="15"/>
        <v>95.62431962909422</v>
      </c>
    </row>
    <row r="305" spans="1:11" ht="31.5">
      <c r="A305" s="37" t="s">
        <v>271</v>
      </c>
      <c r="B305" s="38" t="s">
        <v>115</v>
      </c>
      <c r="C305" s="38" t="s">
        <v>26</v>
      </c>
      <c r="D305" s="38" t="s">
        <v>10</v>
      </c>
      <c r="E305" s="38" t="s">
        <v>270</v>
      </c>
      <c r="F305" s="38" t="s">
        <v>272</v>
      </c>
      <c r="G305" s="32"/>
      <c r="H305" s="36">
        <f>10492.8675+19807.1325</f>
        <v>30300</v>
      </c>
      <c r="I305" s="89">
        <v>13711730.5</v>
      </c>
      <c r="J305" s="89">
        <v>13111749</v>
      </c>
      <c r="K305" s="101">
        <f t="shared" si="15"/>
        <v>95.62431962909422</v>
      </c>
    </row>
    <row r="306" spans="1:11" ht="126">
      <c r="A306" s="37" t="s">
        <v>638</v>
      </c>
      <c r="B306" s="38" t="s">
        <v>115</v>
      </c>
      <c r="C306" s="38" t="s">
        <v>26</v>
      </c>
      <c r="D306" s="38" t="s">
        <v>10</v>
      </c>
      <c r="E306" s="38" t="s">
        <v>296</v>
      </c>
      <c r="F306" s="38"/>
      <c r="G306" s="32"/>
      <c r="H306" s="36">
        <f>H307</f>
        <v>4715.254</v>
      </c>
      <c r="I306" s="89">
        <f>I307</f>
        <v>5939954</v>
      </c>
      <c r="J306" s="89">
        <f>J307</f>
        <v>5155957.07</v>
      </c>
      <c r="K306" s="101">
        <f t="shared" si="15"/>
        <v>86.80129627266474</v>
      </c>
    </row>
    <row r="307" spans="1:11" ht="31.5">
      <c r="A307" s="37" t="s">
        <v>271</v>
      </c>
      <c r="B307" s="38" t="s">
        <v>115</v>
      </c>
      <c r="C307" s="38" t="s">
        <v>26</v>
      </c>
      <c r="D307" s="38" t="s">
        <v>10</v>
      </c>
      <c r="E307" s="38" t="s">
        <v>296</v>
      </c>
      <c r="F307" s="38" t="s">
        <v>272</v>
      </c>
      <c r="G307" s="32"/>
      <c r="H307" s="36">
        <v>4715.254</v>
      </c>
      <c r="I307" s="89">
        <v>5939954</v>
      </c>
      <c r="J307" s="89">
        <v>5155957.07</v>
      </c>
      <c r="K307" s="101">
        <f t="shared" si="15"/>
        <v>86.80129627266474</v>
      </c>
    </row>
    <row r="308" spans="1:11" ht="126">
      <c r="A308" s="37" t="s">
        <v>639</v>
      </c>
      <c r="B308" s="38" t="s">
        <v>115</v>
      </c>
      <c r="C308" s="38" t="s">
        <v>26</v>
      </c>
      <c r="D308" s="38" t="s">
        <v>10</v>
      </c>
      <c r="E308" s="38" t="s">
        <v>324</v>
      </c>
      <c r="F308" s="38"/>
      <c r="G308" s="32"/>
      <c r="H308" s="36">
        <f>H309</f>
        <v>284.746</v>
      </c>
      <c r="I308" s="89">
        <f>I309</f>
        <v>284746</v>
      </c>
      <c r="J308" s="89">
        <f>J309</f>
        <v>284746</v>
      </c>
      <c r="K308" s="101">
        <f t="shared" si="15"/>
        <v>100</v>
      </c>
    </row>
    <row r="309" spans="1:11" ht="31.5">
      <c r="A309" s="37" t="s">
        <v>269</v>
      </c>
      <c r="B309" s="38" t="s">
        <v>115</v>
      </c>
      <c r="C309" s="38" t="s">
        <v>26</v>
      </c>
      <c r="D309" s="38" t="s">
        <v>10</v>
      </c>
      <c r="E309" s="38" t="s">
        <v>324</v>
      </c>
      <c r="F309" s="38" t="s">
        <v>197</v>
      </c>
      <c r="G309" s="32"/>
      <c r="H309" s="36">
        <v>284.746</v>
      </c>
      <c r="I309" s="89">
        <v>284746</v>
      </c>
      <c r="J309" s="89">
        <v>284746</v>
      </c>
      <c r="K309" s="101">
        <f t="shared" si="15"/>
        <v>100</v>
      </c>
    </row>
    <row r="310" spans="1:11" ht="126">
      <c r="A310" s="37" t="s">
        <v>640</v>
      </c>
      <c r="B310" s="38" t="s">
        <v>115</v>
      </c>
      <c r="C310" s="38" t="s">
        <v>26</v>
      </c>
      <c r="D310" s="38" t="s">
        <v>10</v>
      </c>
      <c r="E310" s="38" t="s">
        <v>297</v>
      </c>
      <c r="F310" s="38"/>
      <c r="G310" s="32"/>
      <c r="H310" s="36">
        <f>H311</f>
        <v>5000</v>
      </c>
      <c r="I310" s="89">
        <f>I311</f>
        <v>7321000</v>
      </c>
      <c r="J310" s="89">
        <f>J311</f>
        <v>6900214.58</v>
      </c>
      <c r="K310" s="101">
        <f t="shared" si="15"/>
        <v>94.25235049856578</v>
      </c>
    </row>
    <row r="311" spans="1:11" ht="31.5">
      <c r="A311" s="37" t="s">
        <v>271</v>
      </c>
      <c r="B311" s="38" t="s">
        <v>115</v>
      </c>
      <c r="C311" s="38" t="s">
        <v>26</v>
      </c>
      <c r="D311" s="38" t="s">
        <v>10</v>
      </c>
      <c r="E311" s="38" t="s">
        <v>297</v>
      </c>
      <c r="F311" s="38" t="s">
        <v>272</v>
      </c>
      <c r="G311" s="32" t="e">
        <f>#REF!+#REF!+#REF!</f>
        <v>#REF!</v>
      </c>
      <c r="H311" s="36">
        <v>5000</v>
      </c>
      <c r="I311" s="89">
        <v>7321000</v>
      </c>
      <c r="J311" s="89">
        <v>6900214.58</v>
      </c>
      <c r="K311" s="101">
        <f t="shared" si="15"/>
        <v>94.25235049856578</v>
      </c>
    </row>
    <row r="312" spans="1:11" ht="15.75">
      <c r="A312" s="37" t="s">
        <v>31</v>
      </c>
      <c r="B312" s="38" t="s">
        <v>115</v>
      </c>
      <c r="C312" s="38" t="s">
        <v>32</v>
      </c>
      <c r="D312" s="38" t="s">
        <v>9</v>
      </c>
      <c r="E312" s="38"/>
      <c r="F312" s="38"/>
      <c r="G312" s="32" t="e">
        <f>#REF!+#REF!+#REF!</f>
        <v>#REF!</v>
      </c>
      <c r="H312" s="36">
        <f>H362+H329+H313</f>
        <v>-1545.8880000000017</v>
      </c>
      <c r="I312" s="89">
        <f>I362+I329+I313</f>
        <v>38566803.22</v>
      </c>
      <c r="J312" s="89">
        <f>J362+J329+J313</f>
        <v>35977353.620000005</v>
      </c>
      <c r="K312" s="101">
        <f t="shared" si="15"/>
        <v>93.2858070054996</v>
      </c>
    </row>
    <row r="313" spans="1:11" ht="15.75">
      <c r="A313" s="37" t="s">
        <v>33</v>
      </c>
      <c r="B313" s="38" t="s">
        <v>115</v>
      </c>
      <c r="C313" s="38" t="s">
        <v>32</v>
      </c>
      <c r="D313" s="38" t="s">
        <v>8</v>
      </c>
      <c r="E313" s="38"/>
      <c r="F313" s="38"/>
      <c r="G313" s="32" t="e">
        <f>#REF!+#REF!+#REF!</f>
        <v>#REF!</v>
      </c>
      <c r="H313" s="36">
        <f>H314+H319</f>
        <v>543.1859999999988</v>
      </c>
      <c r="I313" s="89">
        <f>I314+I319+I317</f>
        <v>22322422.4</v>
      </c>
      <c r="J313" s="89">
        <f>J314+J319+J317</f>
        <v>20096475.28</v>
      </c>
      <c r="K313" s="101">
        <f t="shared" si="15"/>
        <v>90.02820088199748</v>
      </c>
    </row>
    <row r="314" spans="1:11" ht="31.5">
      <c r="A314" s="37" t="s">
        <v>94</v>
      </c>
      <c r="B314" s="38" t="s">
        <v>115</v>
      </c>
      <c r="C314" s="38" t="s">
        <v>32</v>
      </c>
      <c r="D314" s="38" t="s">
        <v>8</v>
      </c>
      <c r="E314" s="38" t="s">
        <v>42</v>
      </c>
      <c r="F314" s="38"/>
      <c r="G314" s="32" t="e">
        <f>#REF!+#REF!+#REF!</f>
        <v>#REF!</v>
      </c>
      <c r="H314" s="36">
        <f>H315</f>
        <v>-6156.814</v>
      </c>
      <c r="I314" s="89">
        <f>I315</f>
        <v>12681287.84</v>
      </c>
      <c r="J314" s="89">
        <f>J315</f>
        <v>12681287.84</v>
      </c>
      <c r="K314" s="101">
        <f t="shared" si="15"/>
        <v>100</v>
      </c>
    </row>
    <row r="315" spans="1:11" ht="78.75">
      <c r="A315" s="83" t="s">
        <v>523</v>
      </c>
      <c r="B315" s="38" t="s">
        <v>115</v>
      </c>
      <c r="C315" s="38" t="s">
        <v>32</v>
      </c>
      <c r="D315" s="38" t="s">
        <v>8</v>
      </c>
      <c r="E315" s="38" t="s">
        <v>524</v>
      </c>
      <c r="F315" s="38"/>
      <c r="G315" s="32" t="e">
        <f>#REF!+#REF!+#REF!</f>
        <v>#REF!</v>
      </c>
      <c r="H315" s="36">
        <f>+H316</f>
        <v>-6156.814</v>
      </c>
      <c r="I315" s="89">
        <f>+I316</f>
        <v>12681287.84</v>
      </c>
      <c r="J315" s="89">
        <f>+J316</f>
        <v>12681287.84</v>
      </c>
      <c r="K315" s="101">
        <f t="shared" si="15"/>
        <v>100</v>
      </c>
    </row>
    <row r="316" spans="1:11" ht="31.5">
      <c r="A316" s="37" t="s">
        <v>269</v>
      </c>
      <c r="B316" s="38" t="s">
        <v>115</v>
      </c>
      <c r="C316" s="38" t="s">
        <v>32</v>
      </c>
      <c r="D316" s="38" t="s">
        <v>8</v>
      </c>
      <c r="E316" s="38" t="s">
        <v>524</v>
      </c>
      <c r="F316" s="38" t="s">
        <v>197</v>
      </c>
      <c r="G316" s="32"/>
      <c r="H316" s="36">
        <v>-6156.814</v>
      </c>
      <c r="I316" s="89">
        <v>12681287.84</v>
      </c>
      <c r="J316" s="89">
        <v>12681287.84</v>
      </c>
      <c r="K316" s="101">
        <f t="shared" si="15"/>
        <v>100</v>
      </c>
    </row>
    <row r="317" spans="1:11" ht="47.25">
      <c r="A317" s="85" t="s">
        <v>571</v>
      </c>
      <c r="B317" s="38" t="s">
        <v>115</v>
      </c>
      <c r="C317" s="38" t="s">
        <v>32</v>
      </c>
      <c r="D317" s="38" t="s">
        <v>8</v>
      </c>
      <c r="E317" s="38" t="s">
        <v>554</v>
      </c>
      <c r="F317" s="38"/>
      <c r="G317" s="32"/>
      <c r="H317" s="36"/>
      <c r="I317" s="89">
        <f>I318</f>
        <v>6741765.23</v>
      </c>
      <c r="J317" s="89">
        <f>J318</f>
        <v>6741765.23</v>
      </c>
      <c r="K317" s="101">
        <f t="shared" si="15"/>
        <v>100</v>
      </c>
    </row>
    <row r="318" spans="1:11" ht="31.5">
      <c r="A318" s="37" t="s">
        <v>271</v>
      </c>
      <c r="B318" s="38" t="s">
        <v>115</v>
      </c>
      <c r="C318" s="38" t="s">
        <v>32</v>
      </c>
      <c r="D318" s="38" t="s">
        <v>8</v>
      </c>
      <c r="E318" s="38" t="s">
        <v>554</v>
      </c>
      <c r="F318" s="38" t="s">
        <v>272</v>
      </c>
      <c r="G318" s="32"/>
      <c r="H318" s="36"/>
      <c r="I318" s="89">
        <v>6741765.23</v>
      </c>
      <c r="J318" s="89">
        <v>6741765.23</v>
      </c>
      <c r="K318" s="101">
        <f t="shared" si="15"/>
        <v>100</v>
      </c>
    </row>
    <row r="319" spans="1:11" ht="63">
      <c r="A319" s="37" t="s">
        <v>602</v>
      </c>
      <c r="B319" s="38" t="s">
        <v>115</v>
      </c>
      <c r="C319" s="38" t="s">
        <v>32</v>
      </c>
      <c r="D319" s="38" t="s">
        <v>8</v>
      </c>
      <c r="E319" s="38" t="s">
        <v>265</v>
      </c>
      <c r="F319" s="38"/>
      <c r="G319" s="32" t="e">
        <f>#REF!+#REF!+#REF!</f>
        <v>#REF!</v>
      </c>
      <c r="H319" s="36">
        <f>H320</f>
        <v>6699.999999999999</v>
      </c>
      <c r="I319" s="89">
        <f>I320</f>
        <v>2899369.33</v>
      </c>
      <c r="J319" s="89">
        <f>J320</f>
        <v>673422.21</v>
      </c>
      <c r="K319" s="101">
        <f t="shared" si="15"/>
        <v>23.22650664170473</v>
      </c>
    </row>
    <row r="320" spans="1:11" ht="47.25">
      <c r="A320" s="37" t="s">
        <v>631</v>
      </c>
      <c r="B320" s="38" t="s">
        <v>115</v>
      </c>
      <c r="C320" s="38" t="s">
        <v>32</v>
      </c>
      <c r="D320" s="38" t="s">
        <v>8</v>
      </c>
      <c r="E320" s="38" t="s">
        <v>266</v>
      </c>
      <c r="F320" s="38"/>
      <c r="G320" s="32" t="e">
        <f>#REF!+#REF!+#REF!</f>
        <v>#REF!</v>
      </c>
      <c r="H320" s="36">
        <f>+H321</f>
        <v>6699.999999999999</v>
      </c>
      <c r="I320" s="89">
        <f>+I321</f>
        <v>2899369.33</v>
      </c>
      <c r="J320" s="89">
        <f>+J321</f>
        <v>673422.21</v>
      </c>
      <c r="K320" s="101">
        <f t="shared" si="15"/>
        <v>23.22650664170473</v>
      </c>
    </row>
    <row r="321" spans="1:11" ht="47.25">
      <c r="A321" s="37" t="s">
        <v>632</v>
      </c>
      <c r="B321" s="38" t="s">
        <v>115</v>
      </c>
      <c r="C321" s="38" t="s">
        <v>32</v>
      </c>
      <c r="D321" s="38" t="s">
        <v>8</v>
      </c>
      <c r="E321" s="38" t="s">
        <v>267</v>
      </c>
      <c r="F321" s="38"/>
      <c r="G321" s="32"/>
      <c r="H321" s="36">
        <f>H324+H322+H326</f>
        <v>6699.999999999999</v>
      </c>
      <c r="I321" s="89">
        <f>I324+I322+I326</f>
        <v>2899369.33</v>
      </c>
      <c r="J321" s="89">
        <f>J324+J322+J326</f>
        <v>673422.21</v>
      </c>
      <c r="K321" s="101">
        <f t="shared" si="15"/>
        <v>23.22650664170473</v>
      </c>
    </row>
    <row r="322" spans="1:11" ht="126">
      <c r="A322" s="37" t="s">
        <v>641</v>
      </c>
      <c r="B322" s="38" t="s">
        <v>115</v>
      </c>
      <c r="C322" s="38" t="s">
        <v>32</v>
      </c>
      <c r="D322" s="38" t="s">
        <v>8</v>
      </c>
      <c r="E322" s="38" t="s">
        <v>295</v>
      </c>
      <c r="F322" s="38"/>
      <c r="G322" s="32"/>
      <c r="H322" s="36">
        <f>H323</f>
        <v>3000</v>
      </c>
      <c r="I322" s="89">
        <f>I323</f>
        <v>505963.88</v>
      </c>
      <c r="J322" s="89">
        <f>J323</f>
        <v>216819.21</v>
      </c>
      <c r="K322" s="101">
        <f t="shared" si="15"/>
        <v>42.85270521682298</v>
      </c>
    </row>
    <row r="323" spans="1:11" ht="31.5">
      <c r="A323" s="37" t="s">
        <v>271</v>
      </c>
      <c r="B323" s="38" t="s">
        <v>115</v>
      </c>
      <c r="C323" s="38" t="s">
        <v>32</v>
      </c>
      <c r="D323" s="38" t="s">
        <v>8</v>
      </c>
      <c r="E323" s="38" t="s">
        <v>295</v>
      </c>
      <c r="F323" s="38" t="s">
        <v>272</v>
      </c>
      <c r="G323" s="32"/>
      <c r="H323" s="36">
        <v>3000</v>
      </c>
      <c r="I323" s="89">
        <v>505963.88</v>
      </c>
      <c r="J323" s="89">
        <v>216819.21</v>
      </c>
      <c r="K323" s="101">
        <f t="shared" si="15"/>
        <v>42.85270521682298</v>
      </c>
    </row>
    <row r="324" spans="1:11" ht="116.25" customHeight="1">
      <c r="A324" s="37" t="s">
        <v>642</v>
      </c>
      <c r="B324" s="38" t="s">
        <v>115</v>
      </c>
      <c r="C324" s="38" t="s">
        <v>32</v>
      </c>
      <c r="D324" s="38" t="s">
        <v>8</v>
      </c>
      <c r="E324" s="38" t="s">
        <v>270</v>
      </c>
      <c r="F324" s="38"/>
      <c r="G324" s="32"/>
      <c r="H324" s="36">
        <f>H325</f>
        <v>2998.67334</v>
      </c>
      <c r="I324" s="89">
        <f>I325</f>
        <v>1757944.45</v>
      </c>
      <c r="J324" s="89">
        <f>J325</f>
        <v>0</v>
      </c>
      <c r="K324" s="101">
        <f t="shared" si="15"/>
        <v>0</v>
      </c>
    </row>
    <row r="325" spans="1:11" ht="31.5">
      <c r="A325" s="37" t="s">
        <v>271</v>
      </c>
      <c r="B325" s="38" t="s">
        <v>115</v>
      </c>
      <c r="C325" s="38" t="s">
        <v>32</v>
      </c>
      <c r="D325" s="38" t="s">
        <v>8</v>
      </c>
      <c r="E325" s="38" t="s">
        <v>270</v>
      </c>
      <c r="F325" s="38" t="s">
        <v>272</v>
      </c>
      <c r="G325" s="32"/>
      <c r="H325" s="36">
        <v>2998.67334</v>
      </c>
      <c r="I325" s="89">
        <v>1757944.45</v>
      </c>
      <c r="J325" s="89"/>
      <c r="K325" s="101">
        <f t="shared" si="15"/>
        <v>0</v>
      </c>
    </row>
    <row r="326" spans="1:11" ht="110.25">
      <c r="A326" s="37" t="s">
        <v>643</v>
      </c>
      <c r="B326" s="38" t="s">
        <v>115</v>
      </c>
      <c r="C326" s="38" t="s">
        <v>32</v>
      </c>
      <c r="D326" s="38" t="s">
        <v>8</v>
      </c>
      <c r="E326" s="38" t="s">
        <v>325</v>
      </c>
      <c r="F326" s="38"/>
      <c r="G326" s="32"/>
      <c r="H326" s="36">
        <f>H327</f>
        <v>701.32666</v>
      </c>
      <c r="I326" s="89">
        <f>I327+I328</f>
        <v>635461</v>
      </c>
      <c r="J326" s="89">
        <f>J327+J328</f>
        <v>456603</v>
      </c>
      <c r="K326" s="101">
        <f t="shared" si="15"/>
        <v>71.85381951056004</v>
      </c>
    </row>
    <row r="327" spans="1:11" ht="31.5">
      <c r="A327" s="37" t="s">
        <v>269</v>
      </c>
      <c r="B327" s="38" t="s">
        <v>115</v>
      </c>
      <c r="C327" s="38" t="s">
        <v>32</v>
      </c>
      <c r="D327" s="38" t="s">
        <v>8</v>
      </c>
      <c r="E327" s="38" t="s">
        <v>325</v>
      </c>
      <c r="F327" s="38" t="s">
        <v>197</v>
      </c>
      <c r="G327" s="32"/>
      <c r="H327" s="36">
        <f>256.383+444.94366</f>
        <v>701.32666</v>
      </c>
      <c r="I327" s="89">
        <v>485525</v>
      </c>
      <c r="J327" s="89">
        <v>456603</v>
      </c>
      <c r="K327" s="101">
        <f t="shared" si="15"/>
        <v>94.04314916842593</v>
      </c>
    </row>
    <row r="328" spans="1:11" ht="15.75">
      <c r="A328" s="37" t="s">
        <v>243</v>
      </c>
      <c r="B328" s="38" t="s">
        <v>115</v>
      </c>
      <c r="C328" s="38" t="s">
        <v>32</v>
      </c>
      <c r="D328" s="38" t="s">
        <v>8</v>
      </c>
      <c r="E328" s="38" t="s">
        <v>325</v>
      </c>
      <c r="F328" s="38" t="s">
        <v>156</v>
      </c>
      <c r="G328" s="32"/>
      <c r="H328" s="36"/>
      <c r="I328" s="89">
        <v>149936</v>
      </c>
      <c r="J328" s="89"/>
      <c r="K328" s="101">
        <f t="shared" si="15"/>
        <v>0</v>
      </c>
    </row>
    <row r="329" spans="1:11" ht="15.75">
      <c r="A329" s="37" t="s">
        <v>36</v>
      </c>
      <c r="B329" s="38" t="s">
        <v>115</v>
      </c>
      <c r="C329" s="38" t="s">
        <v>32</v>
      </c>
      <c r="D329" s="38" t="s">
        <v>22</v>
      </c>
      <c r="E329" s="38"/>
      <c r="F329" s="38"/>
      <c r="G329" s="32" t="e">
        <f>#REF!+#REF!+#REF!</f>
        <v>#REF!</v>
      </c>
      <c r="H329" s="36">
        <f>H357+H348+H355+H330+H350</f>
        <v>-2222.0740000000005</v>
      </c>
      <c r="I329" s="89">
        <f>I357+I348+I355+I330+I350</f>
        <v>11821846.82</v>
      </c>
      <c r="J329" s="89">
        <f>J357+J348+J355+J330+J350</f>
        <v>11546608.82</v>
      </c>
      <c r="K329" s="101">
        <f aca="true" t="shared" si="19" ref="K329:K392">J329/I329*100</f>
        <v>97.67178509254276</v>
      </c>
    </row>
    <row r="330" spans="1:11" ht="47.25">
      <c r="A330" s="37" t="s">
        <v>644</v>
      </c>
      <c r="B330" s="38" t="s">
        <v>115</v>
      </c>
      <c r="C330" s="38" t="s">
        <v>32</v>
      </c>
      <c r="D330" s="38" t="s">
        <v>22</v>
      </c>
      <c r="E330" s="38" t="s">
        <v>298</v>
      </c>
      <c r="F330" s="38"/>
      <c r="G330" s="32"/>
      <c r="H330" s="36">
        <f aca="true" t="shared" si="20" ref="H330:J331">H331</f>
        <v>9273</v>
      </c>
      <c r="I330" s="89">
        <f t="shared" si="20"/>
        <v>10985163.82</v>
      </c>
      <c r="J330" s="89">
        <f t="shared" si="20"/>
        <v>10972430.82</v>
      </c>
      <c r="K330" s="101">
        <f t="shared" si="19"/>
        <v>99.88408912048432</v>
      </c>
    </row>
    <row r="331" spans="1:11" ht="78.75">
      <c r="A331" s="37" t="s">
        <v>645</v>
      </c>
      <c r="B331" s="38" t="s">
        <v>115</v>
      </c>
      <c r="C331" s="38" t="s">
        <v>32</v>
      </c>
      <c r="D331" s="38" t="s">
        <v>22</v>
      </c>
      <c r="E331" s="38" t="s">
        <v>299</v>
      </c>
      <c r="F331" s="38"/>
      <c r="G331" s="32"/>
      <c r="H331" s="36">
        <f t="shared" si="20"/>
        <v>9273</v>
      </c>
      <c r="I331" s="89">
        <f t="shared" si="20"/>
        <v>10985163.82</v>
      </c>
      <c r="J331" s="89">
        <f t="shared" si="20"/>
        <v>10972430.82</v>
      </c>
      <c r="K331" s="101">
        <f t="shared" si="19"/>
        <v>99.88408912048432</v>
      </c>
    </row>
    <row r="332" spans="1:11" ht="141.75">
      <c r="A332" s="37" t="s">
        <v>646</v>
      </c>
      <c r="B332" s="38" t="s">
        <v>115</v>
      </c>
      <c r="C332" s="38" t="s">
        <v>32</v>
      </c>
      <c r="D332" s="38" t="s">
        <v>22</v>
      </c>
      <c r="E332" s="38" t="s">
        <v>300</v>
      </c>
      <c r="F332" s="38"/>
      <c r="G332" s="32" t="e">
        <f>#REF!+#REF!+#REF!</f>
        <v>#REF!</v>
      </c>
      <c r="H332" s="36">
        <f>H333+H335+H337+H339+H342+H344+H346</f>
        <v>9273</v>
      </c>
      <c r="I332" s="89">
        <f>I333+I335+I337+I339+I342+I344+I346</f>
        <v>10985163.82</v>
      </c>
      <c r="J332" s="89">
        <f>J333+J335+J337+J339+J342+J344+J346</f>
        <v>10972430.82</v>
      </c>
      <c r="K332" s="101">
        <f t="shared" si="19"/>
        <v>99.88408912048432</v>
      </c>
    </row>
    <row r="333" spans="1:11" ht="141.75">
      <c r="A333" s="37" t="s">
        <v>647</v>
      </c>
      <c r="B333" s="38" t="s">
        <v>115</v>
      </c>
      <c r="C333" s="38" t="s">
        <v>32</v>
      </c>
      <c r="D333" s="38" t="s">
        <v>22</v>
      </c>
      <c r="E333" s="38" t="s">
        <v>301</v>
      </c>
      <c r="F333" s="38"/>
      <c r="G333" s="32" t="e">
        <f>#REF!+#REF!+#REF!</f>
        <v>#REF!</v>
      </c>
      <c r="H333" s="36">
        <f>H334</f>
        <v>6029.43</v>
      </c>
      <c r="I333" s="89">
        <f>I334</f>
        <v>6139420</v>
      </c>
      <c r="J333" s="89">
        <f>J334</f>
        <v>6139420</v>
      </c>
      <c r="K333" s="101">
        <f t="shared" si="19"/>
        <v>100</v>
      </c>
    </row>
    <row r="334" spans="1:11" ht="31.5">
      <c r="A334" s="37" t="s">
        <v>186</v>
      </c>
      <c r="B334" s="38" t="s">
        <v>115</v>
      </c>
      <c r="C334" s="38" t="s">
        <v>32</v>
      </c>
      <c r="D334" s="38" t="s">
        <v>22</v>
      </c>
      <c r="E334" s="38" t="s">
        <v>301</v>
      </c>
      <c r="F334" s="38" t="s">
        <v>168</v>
      </c>
      <c r="G334" s="32"/>
      <c r="H334" s="36">
        <v>6029.43</v>
      </c>
      <c r="I334" s="89">
        <v>6139420</v>
      </c>
      <c r="J334" s="89">
        <v>6139420</v>
      </c>
      <c r="K334" s="101">
        <f t="shared" si="19"/>
        <v>100</v>
      </c>
    </row>
    <row r="335" spans="1:11" ht="126">
      <c r="A335" s="37" t="s">
        <v>648</v>
      </c>
      <c r="B335" s="38" t="s">
        <v>115</v>
      </c>
      <c r="C335" s="38" t="s">
        <v>32</v>
      </c>
      <c r="D335" s="38" t="s">
        <v>22</v>
      </c>
      <c r="E335" s="38" t="s">
        <v>302</v>
      </c>
      <c r="F335" s="38"/>
      <c r="G335" s="32"/>
      <c r="H335" s="36">
        <f>H336</f>
        <v>495</v>
      </c>
      <c r="I335" s="89">
        <f>I336</f>
        <v>1226700</v>
      </c>
      <c r="J335" s="89">
        <f>J336</f>
        <v>1226700</v>
      </c>
      <c r="K335" s="101">
        <f t="shared" si="19"/>
        <v>100</v>
      </c>
    </row>
    <row r="336" spans="1:11" ht="31.5">
      <c r="A336" s="37" t="s">
        <v>186</v>
      </c>
      <c r="B336" s="38" t="s">
        <v>115</v>
      </c>
      <c r="C336" s="38" t="s">
        <v>32</v>
      </c>
      <c r="D336" s="38" t="s">
        <v>22</v>
      </c>
      <c r="E336" s="38" t="s">
        <v>302</v>
      </c>
      <c r="F336" s="38" t="s">
        <v>168</v>
      </c>
      <c r="G336" s="32" t="e">
        <f>#REF!+#REF!+#REF!</f>
        <v>#REF!</v>
      </c>
      <c r="H336" s="36">
        <v>495</v>
      </c>
      <c r="I336" s="89">
        <v>1226700</v>
      </c>
      <c r="J336" s="89">
        <v>1226700</v>
      </c>
      <c r="K336" s="101">
        <f t="shared" si="19"/>
        <v>100</v>
      </c>
    </row>
    <row r="337" spans="1:11" ht="126">
      <c r="A337" s="37" t="s">
        <v>649</v>
      </c>
      <c r="B337" s="38" t="s">
        <v>115</v>
      </c>
      <c r="C337" s="38" t="s">
        <v>32</v>
      </c>
      <c r="D337" s="38" t="s">
        <v>22</v>
      </c>
      <c r="E337" s="38" t="s">
        <v>303</v>
      </c>
      <c r="F337" s="38"/>
      <c r="G337" s="32" t="e">
        <f>#REF!+#REF!+#REF!</f>
        <v>#REF!</v>
      </c>
      <c r="H337" s="36">
        <f>H338</f>
        <v>716.4</v>
      </c>
      <c r="I337" s="89">
        <f>I338</f>
        <v>118413</v>
      </c>
      <c r="J337" s="89">
        <f>J338</f>
        <v>108217</v>
      </c>
      <c r="K337" s="101">
        <f t="shared" si="19"/>
        <v>91.38945892765152</v>
      </c>
    </row>
    <row r="338" spans="1:11" ht="31.5">
      <c r="A338" s="37" t="s">
        <v>186</v>
      </c>
      <c r="B338" s="38" t="s">
        <v>115</v>
      </c>
      <c r="C338" s="38" t="s">
        <v>32</v>
      </c>
      <c r="D338" s="38" t="s">
        <v>22</v>
      </c>
      <c r="E338" s="38" t="s">
        <v>303</v>
      </c>
      <c r="F338" s="38" t="s">
        <v>168</v>
      </c>
      <c r="G338" s="32"/>
      <c r="H338" s="36">
        <v>716.4</v>
      </c>
      <c r="I338" s="89">
        <v>118413</v>
      </c>
      <c r="J338" s="89">
        <v>108217</v>
      </c>
      <c r="K338" s="101">
        <f t="shared" si="19"/>
        <v>91.38945892765152</v>
      </c>
    </row>
    <row r="339" spans="1:11" ht="126">
      <c r="A339" s="37" t="s">
        <v>650</v>
      </c>
      <c r="B339" s="38" t="s">
        <v>115</v>
      </c>
      <c r="C339" s="38" t="s">
        <v>32</v>
      </c>
      <c r="D339" s="38" t="s">
        <v>22</v>
      </c>
      <c r="E339" s="38" t="s">
        <v>304</v>
      </c>
      <c r="F339" s="38"/>
      <c r="G339" s="32"/>
      <c r="H339" s="36">
        <f>H340</f>
        <v>1957.77</v>
      </c>
      <c r="I339" s="89">
        <f>I340+I341</f>
        <v>3436443.8200000003</v>
      </c>
      <c r="J339" s="89">
        <f>J340+J341</f>
        <v>3436443.8200000003</v>
      </c>
      <c r="K339" s="101">
        <f t="shared" si="19"/>
        <v>100</v>
      </c>
    </row>
    <row r="340" spans="1:11" ht="31.5">
      <c r="A340" s="37" t="s">
        <v>186</v>
      </c>
      <c r="B340" s="38" t="s">
        <v>115</v>
      </c>
      <c r="C340" s="38" t="s">
        <v>32</v>
      </c>
      <c r="D340" s="38" t="s">
        <v>22</v>
      </c>
      <c r="E340" s="38" t="s">
        <v>304</v>
      </c>
      <c r="F340" s="38" t="s">
        <v>168</v>
      </c>
      <c r="G340" s="32" t="e">
        <f>#REF!+#REF!+#REF!</f>
        <v>#REF!</v>
      </c>
      <c r="H340" s="36">
        <v>1957.77</v>
      </c>
      <c r="I340" s="89">
        <v>1987326</v>
      </c>
      <c r="J340" s="89">
        <v>1987326</v>
      </c>
      <c r="K340" s="101">
        <f t="shared" si="19"/>
        <v>100</v>
      </c>
    </row>
    <row r="341" spans="1:11" ht="15.75">
      <c r="A341" s="37" t="s">
        <v>188</v>
      </c>
      <c r="B341" s="38" t="s">
        <v>115</v>
      </c>
      <c r="C341" s="38" t="s">
        <v>32</v>
      </c>
      <c r="D341" s="38" t="s">
        <v>22</v>
      </c>
      <c r="E341" s="38" t="s">
        <v>304</v>
      </c>
      <c r="F341" s="38" t="s">
        <v>187</v>
      </c>
      <c r="G341" s="32"/>
      <c r="H341" s="36"/>
      <c r="I341" s="89">
        <v>1449117.82</v>
      </c>
      <c r="J341" s="89">
        <v>1449117.82</v>
      </c>
      <c r="K341" s="101">
        <f t="shared" si="19"/>
        <v>100</v>
      </c>
    </row>
    <row r="342" spans="1:11" ht="141.75">
      <c r="A342" s="37" t="s">
        <v>651</v>
      </c>
      <c r="B342" s="38" t="s">
        <v>115</v>
      </c>
      <c r="C342" s="38" t="s">
        <v>32</v>
      </c>
      <c r="D342" s="38" t="s">
        <v>22</v>
      </c>
      <c r="E342" s="38" t="s">
        <v>305</v>
      </c>
      <c r="F342" s="38"/>
      <c r="G342" s="32" t="e">
        <f>#REF!+#REF!+#REF!</f>
        <v>#REF!</v>
      </c>
      <c r="H342" s="36">
        <f>H343</f>
        <v>14.4</v>
      </c>
      <c r="I342" s="89">
        <f>I343</f>
        <v>14400</v>
      </c>
      <c r="J342" s="89">
        <f>J343</f>
        <v>12000</v>
      </c>
      <c r="K342" s="101">
        <f t="shared" si="19"/>
        <v>83.33333333333334</v>
      </c>
    </row>
    <row r="343" spans="1:11" ht="31.5">
      <c r="A343" s="37" t="s">
        <v>186</v>
      </c>
      <c r="B343" s="38" t="s">
        <v>115</v>
      </c>
      <c r="C343" s="38" t="s">
        <v>32</v>
      </c>
      <c r="D343" s="38" t="s">
        <v>22</v>
      </c>
      <c r="E343" s="38" t="s">
        <v>305</v>
      </c>
      <c r="F343" s="38" t="s">
        <v>168</v>
      </c>
      <c r="G343" s="32"/>
      <c r="H343" s="36">
        <v>14.4</v>
      </c>
      <c r="I343" s="89">
        <v>14400</v>
      </c>
      <c r="J343" s="89">
        <v>12000</v>
      </c>
      <c r="K343" s="101">
        <f t="shared" si="19"/>
        <v>83.33333333333334</v>
      </c>
    </row>
    <row r="344" spans="1:11" ht="126" hidden="1">
      <c r="A344" s="37" t="s">
        <v>652</v>
      </c>
      <c r="B344" s="38" t="s">
        <v>115</v>
      </c>
      <c r="C344" s="38" t="s">
        <v>32</v>
      </c>
      <c r="D344" s="38" t="s">
        <v>22</v>
      </c>
      <c r="E344" s="38" t="s">
        <v>306</v>
      </c>
      <c r="F344" s="38"/>
      <c r="G344" s="32"/>
      <c r="H344" s="36">
        <f>H345</f>
        <v>30</v>
      </c>
      <c r="I344" s="89">
        <f>I345</f>
        <v>0</v>
      </c>
      <c r="J344" s="89">
        <f>J345</f>
        <v>0</v>
      </c>
      <c r="K344" s="101" t="e">
        <f t="shared" si="19"/>
        <v>#DIV/0!</v>
      </c>
    </row>
    <row r="345" spans="1:11" ht="31.5" hidden="1">
      <c r="A345" s="37" t="s">
        <v>186</v>
      </c>
      <c r="B345" s="38" t="s">
        <v>115</v>
      </c>
      <c r="C345" s="38" t="s">
        <v>32</v>
      </c>
      <c r="D345" s="38" t="s">
        <v>22</v>
      </c>
      <c r="E345" s="38" t="s">
        <v>306</v>
      </c>
      <c r="F345" s="38" t="s">
        <v>168</v>
      </c>
      <c r="G345" s="32"/>
      <c r="H345" s="36">
        <v>30</v>
      </c>
      <c r="I345" s="89"/>
      <c r="J345" s="89"/>
      <c r="K345" s="101" t="e">
        <f t="shared" si="19"/>
        <v>#DIV/0!</v>
      </c>
    </row>
    <row r="346" spans="1:11" ht="126">
      <c r="A346" s="37" t="s">
        <v>653</v>
      </c>
      <c r="B346" s="38" t="s">
        <v>115</v>
      </c>
      <c r="C346" s="38" t="s">
        <v>32</v>
      </c>
      <c r="D346" s="38" t="s">
        <v>22</v>
      </c>
      <c r="E346" s="38" t="s">
        <v>307</v>
      </c>
      <c r="F346" s="38"/>
      <c r="G346" s="32" t="e">
        <f>#REF!+#REF!+#REF!</f>
        <v>#REF!</v>
      </c>
      <c r="H346" s="36">
        <f>H347</f>
        <v>30</v>
      </c>
      <c r="I346" s="89">
        <f>I347</f>
        <v>49787</v>
      </c>
      <c r="J346" s="89">
        <f>J347</f>
        <v>49650</v>
      </c>
      <c r="K346" s="101">
        <f t="shared" si="19"/>
        <v>99.72482776628438</v>
      </c>
    </row>
    <row r="347" spans="1:11" ht="31.5">
      <c r="A347" s="37" t="s">
        <v>186</v>
      </c>
      <c r="B347" s="38" t="s">
        <v>115</v>
      </c>
      <c r="C347" s="38" t="s">
        <v>32</v>
      </c>
      <c r="D347" s="38" t="s">
        <v>22</v>
      </c>
      <c r="E347" s="38" t="s">
        <v>307</v>
      </c>
      <c r="F347" s="38" t="s">
        <v>168</v>
      </c>
      <c r="G347" s="32" t="e">
        <f>#REF!+#REF!+#REF!</f>
        <v>#REF!</v>
      </c>
      <c r="H347" s="36">
        <v>30</v>
      </c>
      <c r="I347" s="89">
        <v>49787</v>
      </c>
      <c r="J347" s="89">
        <v>49650</v>
      </c>
      <c r="K347" s="101">
        <f t="shared" si="19"/>
        <v>99.72482776628438</v>
      </c>
    </row>
    <row r="348" spans="1:11" ht="78.75">
      <c r="A348" s="37" t="s">
        <v>526</v>
      </c>
      <c r="B348" s="38" t="s">
        <v>115</v>
      </c>
      <c r="C348" s="38" t="s">
        <v>32</v>
      </c>
      <c r="D348" s="38" t="s">
        <v>22</v>
      </c>
      <c r="E348" s="38" t="s">
        <v>525</v>
      </c>
      <c r="F348" s="38"/>
      <c r="G348" s="32"/>
      <c r="H348" s="36">
        <f>H349</f>
        <v>-1026.537</v>
      </c>
      <c r="I348" s="89">
        <f>I349</f>
        <v>219178</v>
      </c>
      <c r="J348" s="89">
        <f>J349</f>
        <v>219178</v>
      </c>
      <c r="K348" s="101">
        <f t="shared" si="19"/>
        <v>100</v>
      </c>
    </row>
    <row r="349" spans="1:11" ht="31.5">
      <c r="A349" s="37" t="s">
        <v>186</v>
      </c>
      <c r="B349" s="38" t="s">
        <v>115</v>
      </c>
      <c r="C349" s="38" t="s">
        <v>32</v>
      </c>
      <c r="D349" s="38" t="s">
        <v>22</v>
      </c>
      <c r="E349" s="38" t="s">
        <v>525</v>
      </c>
      <c r="F349" s="38" t="s">
        <v>168</v>
      </c>
      <c r="G349" s="32"/>
      <c r="H349" s="36">
        <v>-1026.537</v>
      </c>
      <c r="I349" s="89">
        <v>219178</v>
      </c>
      <c r="J349" s="89">
        <v>219178</v>
      </c>
      <c r="K349" s="101">
        <f t="shared" si="19"/>
        <v>100</v>
      </c>
    </row>
    <row r="350" spans="1:11" ht="63">
      <c r="A350" s="37" t="s">
        <v>602</v>
      </c>
      <c r="B350" s="38" t="s">
        <v>115</v>
      </c>
      <c r="C350" s="38" t="s">
        <v>32</v>
      </c>
      <c r="D350" s="38" t="s">
        <v>22</v>
      </c>
      <c r="E350" s="38" t="s">
        <v>265</v>
      </c>
      <c r="F350" s="38"/>
      <c r="G350" s="32" t="e">
        <f>#REF!+#REF!+#REF!</f>
        <v>#REF!</v>
      </c>
      <c r="H350" s="36">
        <f aca="true" t="shared" si="21" ref="H350:J353">H351</f>
        <v>0</v>
      </c>
      <c r="I350" s="89">
        <f t="shared" si="21"/>
        <v>617505</v>
      </c>
      <c r="J350" s="89">
        <f t="shared" si="21"/>
        <v>355000</v>
      </c>
      <c r="K350" s="101">
        <f t="shared" si="19"/>
        <v>57.48941304118995</v>
      </c>
    </row>
    <row r="351" spans="1:11" ht="47.25">
      <c r="A351" s="37" t="s">
        <v>654</v>
      </c>
      <c r="B351" s="38" t="s">
        <v>115</v>
      </c>
      <c r="C351" s="38" t="s">
        <v>32</v>
      </c>
      <c r="D351" s="38" t="s">
        <v>22</v>
      </c>
      <c r="E351" s="38" t="s">
        <v>266</v>
      </c>
      <c r="F351" s="38"/>
      <c r="G351" s="32" t="e">
        <f>#REF!+#REF!+#REF!</f>
        <v>#REF!</v>
      </c>
      <c r="H351" s="36">
        <f t="shared" si="21"/>
        <v>0</v>
      </c>
      <c r="I351" s="89">
        <f t="shared" si="21"/>
        <v>617505</v>
      </c>
      <c r="J351" s="89">
        <f t="shared" si="21"/>
        <v>355000</v>
      </c>
      <c r="K351" s="101">
        <f t="shared" si="19"/>
        <v>57.48941304118995</v>
      </c>
    </row>
    <row r="352" spans="1:11" ht="47.25">
      <c r="A352" s="37" t="s">
        <v>655</v>
      </c>
      <c r="B352" s="38" t="s">
        <v>115</v>
      </c>
      <c r="C352" s="38" t="s">
        <v>32</v>
      </c>
      <c r="D352" s="38" t="s">
        <v>22</v>
      </c>
      <c r="E352" s="38" t="s">
        <v>267</v>
      </c>
      <c r="F352" s="38"/>
      <c r="G352" s="32"/>
      <c r="H352" s="36">
        <f t="shared" si="21"/>
        <v>0</v>
      </c>
      <c r="I352" s="89">
        <f t="shared" si="21"/>
        <v>617505</v>
      </c>
      <c r="J352" s="89">
        <f t="shared" si="21"/>
        <v>355000</v>
      </c>
      <c r="K352" s="101">
        <f t="shared" si="19"/>
        <v>57.48941304118995</v>
      </c>
    </row>
    <row r="353" spans="1:11" ht="110.25">
      <c r="A353" s="37" t="s">
        <v>656</v>
      </c>
      <c r="B353" s="38" t="s">
        <v>115</v>
      </c>
      <c r="C353" s="38" t="s">
        <v>32</v>
      </c>
      <c r="D353" s="38" t="s">
        <v>22</v>
      </c>
      <c r="E353" s="38" t="s">
        <v>325</v>
      </c>
      <c r="F353" s="38"/>
      <c r="G353" s="32"/>
      <c r="H353" s="36">
        <f t="shared" si="21"/>
        <v>0</v>
      </c>
      <c r="I353" s="89">
        <f t="shared" si="21"/>
        <v>617505</v>
      </c>
      <c r="J353" s="89">
        <f t="shared" si="21"/>
        <v>355000</v>
      </c>
      <c r="K353" s="101">
        <f t="shared" si="19"/>
        <v>57.48941304118995</v>
      </c>
    </row>
    <row r="354" spans="1:11" ht="31.5">
      <c r="A354" s="37" t="s">
        <v>269</v>
      </c>
      <c r="B354" s="38" t="s">
        <v>115</v>
      </c>
      <c r="C354" s="38" t="s">
        <v>32</v>
      </c>
      <c r="D354" s="38" t="s">
        <v>22</v>
      </c>
      <c r="E354" s="38" t="s">
        <v>325</v>
      </c>
      <c r="F354" s="38" t="s">
        <v>197</v>
      </c>
      <c r="G354" s="32"/>
      <c r="H354" s="36"/>
      <c r="I354" s="89">
        <v>617505</v>
      </c>
      <c r="J354" s="89">
        <v>355000</v>
      </c>
      <c r="K354" s="101">
        <f t="shared" si="19"/>
        <v>57.48941304118995</v>
      </c>
    </row>
    <row r="355" spans="1:11" ht="15.75" hidden="1">
      <c r="A355" s="37"/>
      <c r="B355" s="38"/>
      <c r="C355" s="38"/>
      <c r="D355" s="38"/>
      <c r="E355" s="38"/>
      <c r="F355" s="38"/>
      <c r="G355" s="32"/>
      <c r="H355" s="36">
        <f>H356</f>
        <v>-1026.537</v>
      </c>
      <c r="I355" s="89">
        <f>I356</f>
        <v>0</v>
      </c>
      <c r="J355" s="89">
        <f>J356</f>
        <v>0</v>
      </c>
      <c r="K355" s="101" t="e">
        <f t="shared" si="19"/>
        <v>#DIV/0!</v>
      </c>
    </row>
    <row r="356" spans="1:11" ht="15.75" hidden="1">
      <c r="A356" s="37"/>
      <c r="B356" s="38"/>
      <c r="C356" s="38"/>
      <c r="D356" s="38"/>
      <c r="E356" s="38"/>
      <c r="F356" s="38"/>
      <c r="G356" s="32"/>
      <c r="H356" s="36">
        <v>-1026.537</v>
      </c>
      <c r="I356" s="89">
        <v>0</v>
      </c>
      <c r="J356" s="89">
        <v>0</v>
      </c>
      <c r="K356" s="101" t="e">
        <f t="shared" si="19"/>
        <v>#DIV/0!</v>
      </c>
    </row>
    <row r="357" spans="1:11" ht="15.75" hidden="1">
      <c r="A357" s="37" t="s">
        <v>37</v>
      </c>
      <c r="B357" s="38" t="s">
        <v>115</v>
      </c>
      <c r="C357" s="38" t="s">
        <v>32</v>
      </c>
      <c r="D357" s="38" t="s">
        <v>22</v>
      </c>
      <c r="E357" s="38" t="s">
        <v>38</v>
      </c>
      <c r="F357" s="38"/>
      <c r="G357" s="32" t="e">
        <f>#REF!+#REF!+#REF!</f>
        <v>#REF!</v>
      </c>
      <c r="H357" s="36">
        <f>H358</f>
        <v>-9442</v>
      </c>
      <c r="I357" s="89">
        <f>I358</f>
        <v>0</v>
      </c>
      <c r="J357" s="89">
        <f>J358</f>
        <v>0</v>
      </c>
      <c r="K357" s="101" t="e">
        <f t="shared" si="19"/>
        <v>#DIV/0!</v>
      </c>
    </row>
    <row r="358" spans="1:11" ht="15.75" hidden="1">
      <c r="A358" s="37" t="s">
        <v>62</v>
      </c>
      <c r="B358" s="38" t="s">
        <v>115</v>
      </c>
      <c r="C358" s="38" t="s">
        <v>32</v>
      </c>
      <c r="D358" s="38" t="s">
        <v>22</v>
      </c>
      <c r="E358" s="38" t="s">
        <v>106</v>
      </c>
      <c r="F358" s="38"/>
      <c r="G358" s="32" t="e">
        <f>#REF!+#REF!+#REF!</f>
        <v>#REF!</v>
      </c>
      <c r="H358" s="36">
        <f>+H359</f>
        <v>-9442</v>
      </c>
      <c r="I358" s="89">
        <f>+I359</f>
        <v>0</v>
      </c>
      <c r="J358" s="89">
        <f>+J359</f>
        <v>0</v>
      </c>
      <c r="K358" s="101" t="e">
        <f t="shared" si="19"/>
        <v>#DIV/0!</v>
      </c>
    </row>
    <row r="359" spans="1:11" ht="15.75" hidden="1">
      <c r="A359" s="37" t="s">
        <v>169</v>
      </c>
      <c r="B359" s="38" t="s">
        <v>115</v>
      </c>
      <c r="C359" s="38" t="s">
        <v>32</v>
      </c>
      <c r="D359" s="38" t="s">
        <v>22</v>
      </c>
      <c r="E359" s="38" t="s">
        <v>106</v>
      </c>
      <c r="F359" s="38" t="s">
        <v>167</v>
      </c>
      <c r="G359" s="32"/>
      <c r="H359" s="36">
        <f>H360+H361</f>
        <v>-9442</v>
      </c>
      <c r="I359" s="89">
        <f>I360+I361</f>
        <v>0</v>
      </c>
      <c r="J359" s="89">
        <f>J360+J361</f>
        <v>0</v>
      </c>
      <c r="K359" s="101" t="e">
        <f t="shared" si="19"/>
        <v>#DIV/0!</v>
      </c>
    </row>
    <row r="360" spans="1:11" ht="31.5" hidden="1">
      <c r="A360" s="37" t="s">
        <v>186</v>
      </c>
      <c r="B360" s="38" t="s">
        <v>115</v>
      </c>
      <c r="C360" s="38" t="s">
        <v>32</v>
      </c>
      <c r="D360" s="38" t="s">
        <v>22</v>
      </c>
      <c r="E360" s="38" t="s">
        <v>106</v>
      </c>
      <c r="F360" s="38" t="s">
        <v>168</v>
      </c>
      <c r="G360" s="32"/>
      <c r="H360" s="36">
        <v>-9168</v>
      </c>
      <c r="I360" s="89">
        <v>0</v>
      </c>
      <c r="J360" s="89">
        <v>0</v>
      </c>
      <c r="K360" s="101" t="e">
        <f t="shared" si="19"/>
        <v>#DIV/0!</v>
      </c>
    </row>
    <row r="361" spans="1:11" ht="15.75" hidden="1">
      <c r="A361" s="37" t="s">
        <v>188</v>
      </c>
      <c r="B361" s="38" t="s">
        <v>115</v>
      </c>
      <c r="C361" s="38" t="s">
        <v>32</v>
      </c>
      <c r="D361" s="38" t="s">
        <v>22</v>
      </c>
      <c r="E361" s="38" t="s">
        <v>106</v>
      </c>
      <c r="F361" s="38" t="s">
        <v>187</v>
      </c>
      <c r="G361" s="32" t="e">
        <f>#REF!+#REF!+#REF!</f>
        <v>#REF!</v>
      </c>
      <c r="H361" s="36">
        <v>-274</v>
      </c>
      <c r="I361" s="89">
        <v>0</v>
      </c>
      <c r="J361" s="89">
        <v>0</v>
      </c>
      <c r="K361" s="101" t="e">
        <f t="shared" si="19"/>
        <v>#DIV/0!</v>
      </c>
    </row>
    <row r="362" spans="1:11" ht="15.75">
      <c r="A362" s="37" t="s">
        <v>39</v>
      </c>
      <c r="B362" s="38" t="s">
        <v>115</v>
      </c>
      <c r="C362" s="38" t="s">
        <v>32</v>
      </c>
      <c r="D362" s="38" t="s">
        <v>32</v>
      </c>
      <c r="E362" s="38"/>
      <c r="F362" s="38"/>
      <c r="G362" s="32" t="e">
        <f>#REF!+#REF!+#REF!</f>
        <v>#REF!</v>
      </c>
      <c r="H362" s="36">
        <f>H388+H384+H365</f>
        <v>133</v>
      </c>
      <c r="I362" s="89">
        <f>I388+I384+I365+I363</f>
        <v>4422534</v>
      </c>
      <c r="J362" s="89">
        <f>J388+J384+J365+J363</f>
        <v>4334269.52</v>
      </c>
      <c r="K362" s="101">
        <f t="shared" si="19"/>
        <v>98.00421025593019</v>
      </c>
    </row>
    <row r="363" spans="1:11" ht="78.75">
      <c r="A363" s="37" t="s">
        <v>526</v>
      </c>
      <c r="B363" s="38" t="s">
        <v>115</v>
      </c>
      <c r="C363" s="38" t="s">
        <v>32</v>
      </c>
      <c r="D363" s="38" t="s">
        <v>32</v>
      </c>
      <c r="E363" s="38" t="s">
        <v>525</v>
      </c>
      <c r="F363" s="38"/>
      <c r="G363" s="32"/>
      <c r="H363" s="36">
        <f>H364</f>
        <v>-1026.537</v>
      </c>
      <c r="I363" s="89">
        <f>I364</f>
        <v>138614</v>
      </c>
      <c r="J363" s="89">
        <f>J364</f>
        <v>138614</v>
      </c>
      <c r="K363" s="101">
        <f t="shared" si="19"/>
        <v>100</v>
      </c>
    </row>
    <row r="364" spans="1:11" ht="31.5">
      <c r="A364" s="37" t="s">
        <v>186</v>
      </c>
      <c r="B364" s="38" t="s">
        <v>115</v>
      </c>
      <c r="C364" s="38" t="s">
        <v>32</v>
      </c>
      <c r="D364" s="38" t="s">
        <v>32</v>
      </c>
      <c r="E364" s="38" t="s">
        <v>525</v>
      </c>
      <c r="F364" s="38" t="s">
        <v>168</v>
      </c>
      <c r="G364" s="32"/>
      <c r="H364" s="36">
        <v>-1026.537</v>
      </c>
      <c r="I364" s="89">
        <v>138614</v>
      </c>
      <c r="J364" s="89">
        <v>138614</v>
      </c>
      <c r="K364" s="101">
        <f t="shared" si="19"/>
        <v>100</v>
      </c>
    </row>
    <row r="365" spans="1:11" ht="47.25">
      <c r="A365" s="37" t="s">
        <v>657</v>
      </c>
      <c r="B365" s="38" t="s">
        <v>115</v>
      </c>
      <c r="C365" s="38" t="s">
        <v>32</v>
      </c>
      <c r="D365" s="38" t="s">
        <v>32</v>
      </c>
      <c r="E365" s="38" t="s">
        <v>308</v>
      </c>
      <c r="F365" s="38"/>
      <c r="G365" s="32" t="e">
        <f>#REF!+#REF!+#REF!</f>
        <v>#REF!</v>
      </c>
      <c r="H365" s="36">
        <f>H366</f>
        <v>4532</v>
      </c>
      <c r="I365" s="89">
        <f>I366</f>
        <v>4283920</v>
      </c>
      <c r="J365" s="89">
        <f>J366</f>
        <v>4195655.52</v>
      </c>
      <c r="K365" s="101">
        <f t="shared" si="19"/>
        <v>97.93963285962388</v>
      </c>
    </row>
    <row r="366" spans="1:11" ht="78.75">
      <c r="A366" s="37" t="s">
        <v>658</v>
      </c>
      <c r="B366" s="38" t="s">
        <v>115</v>
      </c>
      <c r="C366" s="38" t="s">
        <v>32</v>
      </c>
      <c r="D366" s="38" t="s">
        <v>32</v>
      </c>
      <c r="E366" s="38" t="s">
        <v>309</v>
      </c>
      <c r="F366" s="38"/>
      <c r="G366" s="32" t="e">
        <f>#REF!+#REF!+#REF!</f>
        <v>#REF!</v>
      </c>
      <c r="H366" s="36">
        <f>H367+H375</f>
        <v>4532</v>
      </c>
      <c r="I366" s="89">
        <f>I367+I375</f>
        <v>4283920</v>
      </c>
      <c r="J366" s="89">
        <f>J367+J375</f>
        <v>4195655.52</v>
      </c>
      <c r="K366" s="101">
        <f t="shared" si="19"/>
        <v>97.93963285962388</v>
      </c>
    </row>
    <row r="367" spans="1:11" ht="110.25">
      <c r="A367" s="37" t="s">
        <v>659</v>
      </c>
      <c r="B367" s="38" t="s">
        <v>115</v>
      </c>
      <c r="C367" s="38" t="s">
        <v>32</v>
      </c>
      <c r="D367" s="38" t="s">
        <v>32</v>
      </c>
      <c r="E367" s="38" t="s">
        <v>310</v>
      </c>
      <c r="F367" s="38"/>
      <c r="G367" s="32"/>
      <c r="H367" s="36">
        <f>H368+H369+H370+H373</f>
        <v>703</v>
      </c>
      <c r="I367" s="89">
        <f>I368+I369+I370+I373+I374</f>
        <v>571000</v>
      </c>
      <c r="J367" s="89">
        <f>J368+J369+J370+J373+J374</f>
        <v>537732.35</v>
      </c>
      <c r="K367" s="101">
        <f t="shared" si="19"/>
        <v>94.17379159369527</v>
      </c>
    </row>
    <row r="368" spans="1:11" ht="31.5">
      <c r="A368" s="37" t="s">
        <v>240</v>
      </c>
      <c r="B368" s="38" t="s">
        <v>115</v>
      </c>
      <c r="C368" s="38" t="s">
        <v>32</v>
      </c>
      <c r="D368" s="38" t="s">
        <v>32</v>
      </c>
      <c r="E368" s="38" t="s">
        <v>310</v>
      </c>
      <c r="F368" s="38" t="s">
        <v>149</v>
      </c>
      <c r="G368" s="32"/>
      <c r="H368" s="36">
        <v>11</v>
      </c>
      <c r="I368" s="89">
        <v>39000</v>
      </c>
      <c r="J368" s="89">
        <v>25681.5</v>
      </c>
      <c r="K368" s="101">
        <f t="shared" si="19"/>
        <v>65.85</v>
      </c>
    </row>
    <row r="369" spans="1:11" ht="47.25">
      <c r="A369" s="37" t="s">
        <v>203</v>
      </c>
      <c r="B369" s="38" t="s">
        <v>115</v>
      </c>
      <c r="C369" s="38" t="s">
        <v>32</v>
      </c>
      <c r="D369" s="38" t="s">
        <v>32</v>
      </c>
      <c r="E369" s="38" t="s">
        <v>310</v>
      </c>
      <c r="F369" s="38" t="s">
        <v>202</v>
      </c>
      <c r="G369" s="32"/>
      <c r="H369" s="36">
        <v>78</v>
      </c>
      <c r="I369" s="89">
        <v>5000</v>
      </c>
      <c r="J369" s="89">
        <v>4999.98</v>
      </c>
      <c r="K369" s="101">
        <f t="shared" si="19"/>
        <v>99.99959999999999</v>
      </c>
    </row>
    <row r="370" spans="1:11" ht="15.75">
      <c r="A370" s="37" t="s">
        <v>154</v>
      </c>
      <c r="B370" s="38" t="s">
        <v>115</v>
      </c>
      <c r="C370" s="38" t="s">
        <v>32</v>
      </c>
      <c r="D370" s="38" t="s">
        <v>32</v>
      </c>
      <c r="E370" s="38" t="s">
        <v>310</v>
      </c>
      <c r="F370" s="38" t="s">
        <v>153</v>
      </c>
      <c r="G370" s="32"/>
      <c r="H370" s="36">
        <f>H372+H371</f>
        <v>409</v>
      </c>
      <c r="I370" s="89">
        <f>I372+I371</f>
        <v>322060</v>
      </c>
      <c r="J370" s="89">
        <f>J372+J371</f>
        <v>302110.87</v>
      </c>
      <c r="K370" s="101">
        <f t="shared" si="19"/>
        <v>93.8057722163572</v>
      </c>
    </row>
    <row r="371" spans="1:11" ht="31.5">
      <c r="A371" s="37" t="s">
        <v>158</v>
      </c>
      <c r="B371" s="38" t="s">
        <v>115</v>
      </c>
      <c r="C371" s="38" t="s">
        <v>32</v>
      </c>
      <c r="D371" s="38" t="s">
        <v>32</v>
      </c>
      <c r="E371" s="38" t="s">
        <v>310</v>
      </c>
      <c r="F371" s="38" t="s">
        <v>155</v>
      </c>
      <c r="G371" s="32"/>
      <c r="H371" s="36">
        <v>1.4</v>
      </c>
      <c r="I371" s="89">
        <v>1416</v>
      </c>
      <c r="J371" s="89">
        <v>1416</v>
      </c>
      <c r="K371" s="101">
        <f t="shared" si="19"/>
        <v>100</v>
      </c>
    </row>
    <row r="372" spans="1:11" ht="15.75">
      <c r="A372" s="37" t="s">
        <v>243</v>
      </c>
      <c r="B372" s="38" t="s">
        <v>115</v>
      </c>
      <c r="C372" s="38" t="s">
        <v>32</v>
      </c>
      <c r="D372" s="38" t="s">
        <v>32</v>
      </c>
      <c r="E372" s="38" t="s">
        <v>310</v>
      </c>
      <c r="F372" s="38" t="s">
        <v>156</v>
      </c>
      <c r="G372" s="32"/>
      <c r="H372" s="36">
        <v>407.6</v>
      </c>
      <c r="I372" s="89">
        <v>320644</v>
      </c>
      <c r="J372" s="89">
        <v>300694.87</v>
      </c>
      <c r="K372" s="101">
        <f t="shared" si="19"/>
        <v>93.77841780915907</v>
      </c>
    </row>
    <row r="373" spans="1:11" ht="15.75">
      <c r="A373" s="37" t="s">
        <v>499</v>
      </c>
      <c r="B373" s="38" t="s">
        <v>115</v>
      </c>
      <c r="C373" s="38" t="s">
        <v>32</v>
      </c>
      <c r="D373" s="38" t="s">
        <v>32</v>
      </c>
      <c r="E373" s="38" t="s">
        <v>310</v>
      </c>
      <c r="F373" s="38" t="s">
        <v>500</v>
      </c>
      <c r="G373" s="32"/>
      <c r="H373" s="36">
        <v>205</v>
      </c>
      <c r="I373" s="89">
        <v>114940</v>
      </c>
      <c r="J373" s="89">
        <v>114940</v>
      </c>
      <c r="K373" s="101">
        <f t="shared" si="19"/>
        <v>100</v>
      </c>
    </row>
    <row r="374" spans="1:11" ht="31.5">
      <c r="A374" s="37" t="s">
        <v>291</v>
      </c>
      <c r="B374" s="38" t="s">
        <v>115</v>
      </c>
      <c r="C374" s="38" t="s">
        <v>32</v>
      </c>
      <c r="D374" s="38" t="s">
        <v>32</v>
      </c>
      <c r="E374" s="38" t="s">
        <v>310</v>
      </c>
      <c r="F374" s="38" t="s">
        <v>178</v>
      </c>
      <c r="G374" s="32"/>
      <c r="H374" s="36"/>
      <c r="I374" s="89">
        <v>90000</v>
      </c>
      <c r="J374" s="89">
        <v>90000</v>
      </c>
      <c r="K374" s="101">
        <f t="shared" si="19"/>
        <v>100</v>
      </c>
    </row>
    <row r="375" spans="1:11" ht="94.5">
      <c r="A375" s="37" t="s">
        <v>660</v>
      </c>
      <c r="B375" s="38" t="s">
        <v>115</v>
      </c>
      <c r="C375" s="38" t="s">
        <v>32</v>
      </c>
      <c r="D375" s="38" t="s">
        <v>32</v>
      </c>
      <c r="E375" s="38" t="s">
        <v>311</v>
      </c>
      <c r="F375" s="38"/>
      <c r="G375" s="32" t="e">
        <f>#REF!+#REF!+#REF!</f>
        <v>#REF!</v>
      </c>
      <c r="H375" s="36">
        <f>H376+H378+H380+H382</f>
        <v>3829</v>
      </c>
      <c r="I375" s="89">
        <f>I376+I378+I380+I382</f>
        <v>3712920</v>
      </c>
      <c r="J375" s="89">
        <f>J376+J378+J380+J382</f>
        <v>3657923.17</v>
      </c>
      <c r="K375" s="101">
        <f t="shared" si="19"/>
        <v>98.51877147905152</v>
      </c>
    </row>
    <row r="376" spans="1:11" ht="110.25">
      <c r="A376" s="37" t="s">
        <v>661</v>
      </c>
      <c r="B376" s="38" t="s">
        <v>115</v>
      </c>
      <c r="C376" s="38" t="s">
        <v>32</v>
      </c>
      <c r="D376" s="38" t="s">
        <v>32</v>
      </c>
      <c r="E376" s="38" t="s">
        <v>312</v>
      </c>
      <c r="F376" s="38"/>
      <c r="G376" s="32"/>
      <c r="H376" s="36">
        <f>H377</f>
        <v>2341.25</v>
      </c>
      <c r="I376" s="89">
        <f>I377</f>
        <v>2341250</v>
      </c>
      <c r="J376" s="89">
        <f>J377</f>
        <v>2341250</v>
      </c>
      <c r="K376" s="101">
        <f t="shared" si="19"/>
        <v>100</v>
      </c>
    </row>
    <row r="377" spans="1:11" ht="31.5">
      <c r="A377" s="37" t="s">
        <v>186</v>
      </c>
      <c r="B377" s="38" t="s">
        <v>115</v>
      </c>
      <c r="C377" s="38" t="s">
        <v>32</v>
      </c>
      <c r="D377" s="38" t="s">
        <v>32</v>
      </c>
      <c r="E377" s="38" t="s">
        <v>312</v>
      </c>
      <c r="F377" s="38" t="s">
        <v>168</v>
      </c>
      <c r="G377" s="32"/>
      <c r="H377" s="36">
        <v>2341.25</v>
      </c>
      <c r="I377" s="89">
        <v>2341250</v>
      </c>
      <c r="J377" s="89">
        <v>2341250</v>
      </c>
      <c r="K377" s="101">
        <f t="shared" si="19"/>
        <v>100</v>
      </c>
    </row>
    <row r="378" spans="1:11" ht="110.25">
      <c r="A378" s="37" t="s">
        <v>662</v>
      </c>
      <c r="B378" s="38" t="s">
        <v>115</v>
      </c>
      <c r="C378" s="38" t="s">
        <v>32</v>
      </c>
      <c r="D378" s="38" t="s">
        <v>32</v>
      </c>
      <c r="E378" s="38" t="s">
        <v>313</v>
      </c>
      <c r="F378" s="38"/>
      <c r="G378" s="32"/>
      <c r="H378" s="36">
        <f>H379</f>
        <v>1132.37</v>
      </c>
      <c r="I378" s="89">
        <f>I379</f>
        <v>1060170</v>
      </c>
      <c r="J378" s="89">
        <f>J379</f>
        <v>1043948.01</v>
      </c>
      <c r="K378" s="101">
        <f t="shared" si="19"/>
        <v>98.46986898327627</v>
      </c>
    </row>
    <row r="379" spans="1:11" ht="31.5">
      <c r="A379" s="37" t="s">
        <v>186</v>
      </c>
      <c r="B379" s="38" t="s">
        <v>115</v>
      </c>
      <c r="C379" s="38" t="s">
        <v>32</v>
      </c>
      <c r="D379" s="38" t="s">
        <v>32</v>
      </c>
      <c r="E379" s="38" t="s">
        <v>313</v>
      </c>
      <c r="F379" s="38" t="s">
        <v>168</v>
      </c>
      <c r="G379" s="32"/>
      <c r="H379" s="36">
        <v>1132.37</v>
      </c>
      <c r="I379" s="89">
        <v>1060170</v>
      </c>
      <c r="J379" s="89">
        <v>1043948.01</v>
      </c>
      <c r="K379" s="101">
        <f t="shared" si="19"/>
        <v>98.46986898327627</v>
      </c>
    </row>
    <row r="380" spans="1:11" ht="110.25">
      <c r="A380" s="37" t="s">
        <v>663</v>
      </c>
      <c r="B380" s="38" t="s">
        <v>115</v>
      </c>
      <c r="C380" s="38" t="s">
        <v>32</v>
      </c>
      <c r="D380" s="38" t="s">
        <v>32</v>
      </c>
      <c r="E380" s="38" t="s">
        <v>314</v>
      </c>
      <c r="F380" s="38"/>
      <c r="G380" s="32"/>
      <c r="H380" s="36">
        <f>H381</f>
        <v>97.13</v>
      </c>
      <c r="I380" s="89">
        <f>I381</f>
        <v>50000</v>
      </c>
      <c r="J380" s="89">
        <f>J381</f>
        <v>50000</v>
      </c>
      <c r="K380" s="101">
        <f t="shared" si="19"/>
        <v>100</v>
      </c>
    </row>
    <row r="381" spans="1:11" ht="31.5">
      <c r="A381" s="37" t="s">
        <v>186</v>
      </c>
      <c r="B381" s="38" t="s">
        <v>115</v>
      </c>
      <c r="C381" s="38" t="s">
        <v>32</v>
      </c>
      <c r="D381" s="38" t="s">
        <v>32</v>
      </c>
      <c r="E381" s="38" t="s">
        <v>314</v>
      </c>
      <c r="F381" s="38" t="s">
        <v>168</v>
      </c>
      <c r="G381" s="32"/>
      <c r="H381" s="36">
        <v>97.13</v>
      </c>
      <c r="I381" s="89">
        <v>50000</v>
      </c>
      <c r="J381" s="89">
        <v>50000</v>
      </c>
      <c r="K381" s="101">
        <f t="shared" si="19"/>
        <v>100</v>
      </c>
    </row>
    <row r="382" spans="1:11" ht="110.25">
      <c r="A382" s="37" t="s">
        <v>664</v>
      </c>
      <c r="B382" s="38" t="s">
        <v>115</v>
      </c>
      <c r="C382" s="38" t="s">
        <v>32</v>
      </c>
      <c r="D382" s="38" t="s">
        <v>32</v>
      </c>
      <c r="E382" s="38" t="s">
        <v>315</v>
      </c>
      <c r="F382" s="38"/>
      <c r="G382" s="32" t="e">
        <f>#REF!+#REF!+#REF!</f>
        <v>#REF!</v>
      </c>
      <c r="H382" s="36">
        <f>H383</f>
        <v>258.25</v>
      </c>
      <c r="I382" s="89">
        <f>I383</f>
        <v>261500</v>
      </c>
      <c r="J382" s="89">
        <f>J383</f>
        <v>222725.16</v>
      </c>
      <c r="K382" s="101">
        <f t="shared" si="19"/>
        <v>85.17214531548757</v>
      </c>
    </row>
    <row r="383" spans="1:11" ht="31.5">
      <c r="A383" s="37" t="s">
        <v>186</v>
      </c>
      <c r="B383" s="38" t="s">
        <v>115</v>
      </c>
      <c r="C383" s="38" t="s">
        <v>32</v>
      </c>
      <c r="D383" s="38" t="s">
        <v>32</v>
      </c>
      <c r="E383" s="38" t="s">
        <v>315</v>
      </c>
      <c r="F383" s="38" t="s">
        <v>168</v>
      </c>
      <c r="G383" s="32" t="e">
        <f>#REF!+#REF!+#REF!</f>
        <v>#REF!</v>
      </c>
      <c r="H383" s="36">
        <v>258.25</v>
      </c>
      <c r="I383" s="89">
        <v>261500</v>
      </c>
      <c r="J383" s="89">
        <v>222725.16</v>
      </c>
      <c r="K383" s="101">
        <f t="shared" si="19"/>
        <v>85.17214531548757</v>
      </c>
    </row>
    <row r="384" spans="1:11" ht="15.75" hidden="1">
      <c r="A384" s="37" t="s">
        <v>62</v>
      </c>
      <c r="B384" s="38" t="s">
        <v>115</v>
      </c>
      <c r="C384" s="38" t="s">
        <v>32</v>
      </c>
      <c r="D384" s="38" t="s">
        <v>32</v>
      </c>
      <c r="E384" s="38" t="s">
        <v>106</v>
      </c>
      <c r="F384" s="38"/>
      <c r="G384" s="32"/>
      <c r="H384" s="36">
        <f>+H385</f>
        <v>-3611</v>
      </c>
      <c r="I384" s="89">
        <f>+I385</f>
        <v>0</v>
      </c>
      <c r="J384" s="89">
        <f>+J385</f>
        <v>0</v>
      </c>
      <c r="K384" s="101" t="e">
        <f t="shared" si="19"/>
        <v>#DIV/0!</v>
      </c>
    </row>
    <row r="385" spans="1:11" ht="15.75" hidden="1">
      <c r="A385" s="37" t="s">
        <v>169</v>
      </c>
      <c r="B385" s="38" t="s">
        <v>115</v>
      </c>
      <c r="C385" s="38" t="s">
        <v>32</v>
      </c>
      <c r="D385" s="38" t="s">
        <v>32</v>
      </c>
      <c r="E385" s="38" t="s">
        <v>106</v>
      </c>
      <c r="F385" s="38" t="s">
        <v>167</v>
      </c>
      <c r="G385" s="32"/>
      <c r="H385" s="36">
        <f>H386+H387</f>
        <v>-3611</v>
      </c>
      <c r="I385" s="89">
        <f>I386+I387</f>
        <v>0</v>
      </c>
      <c r="J385" s="89">
        <f>J386+J387</f>
        <v>0</v>
      </c>
      <c r="K385" s="101" t="e">
        <f t="shared" si="19"/>
        <v>#DIV/0!</v>
      </c>
    </row>
    <row r="386" spans="1:11" ht="31.5" hidden="1">
      <c r="A386" s="37" t="s">
        <v>186</v>
      </c>
      <c r="B386" s="38" t="s">
        <v>115</v>
      </c>
      <c r="C386" s="38" t="s">
        <v>32</v>
      </c>
      <c r="D386" s="38" t="s">
        <v>32</v>
      </c>
      <c r="E386" s="38" t="s">
        <v>106</v>
      </c>
      <c r="F386" s="38" t="s">
        <v>168</v>
      </c>
      <c r="G386" s="32"/>
      <c r="H386" s="36">
        <v>-3555</v>
      </c>
      <c r="I386" s="89">
        <v>0</v>
      </c>
      <c r="J386" s="89">
        <v>0</v>
      </c>
      <c r="K386" s="101" t="e">
        <f t="shared" si="19"/>
        <v>#DIV/0!</v>
      </c>
    </row>
    <row r="387" spans="1:11" ht="15.75" hidden="1">
      <c r="A387" s="37" t="s">
        <v>188</v>
      </c>
      <c r="B387" s="38" t="s">
        <v>115</v>
      </c>
      <c r="C387" s="38" t="s">
        <v>32</v>
      </c>
      <c r="D387" s="38" t="s">
        <v>32</v>
      </c>
      <c r="E387" s="38" t="s">
        <v>106</v>
      </c>
      <c r="F387" s="38" t="s">
        <v>187</v>
      </c>
      <c r="G387" s="32"/>
      <c r="H387" s="36">
        <v>-56</v>
      </c>
      <c r="I387" s="89">
        <v>0</v>
      </c>
      <c r="J387" s="89">
        <v>0</v>
      </c>
      <c r="K387" s="101" t="e">
        <f t="shared" si="19"/>
        <v>#DIV/0!</v>
      </c>
    </row>
    <row r="388" spans="1:11" ht="15.75" hidden="1">
      <c r="A388" s="37" t="s">
        <v>40</v>
      </c>
      <c r="B388" s="38" t="s">
        <v>115</v>
      </c>
      <c r="C388" s="38" t="s">
        <v>32</v>
      </c>
      <c r="D388" s="38" t="s">
        <v>32</v>
      </c>
      <c r="E388" s="38" t="s">
        <v>109</v>
      </c>
      <c r="F388" s="38"/>
      <c r="G388" s="32" t="e">
        <f>#REF!+#REF!+#REF!</f>
        <v>#REF!</v>
      </c>
      <c r="H388" s="36">
        <f>+H392+H389</f>
        <v>-788</v>
      </c>
      <c r="I388" s="89">
        <f>+I392+I389</f>
        <v>0</v>
      </c>
      <c r="J388" s="89">
        <f>+J392+J389</f>
        <v>0</v>
      </c>
      <c r="K388" s="101" t="e">
        <f t="shared" si="19"/>
        <v>#DIV/0!</v>
      </c>
    </row>
    <row r="389" spans="1:11" ht="15.75" hidden="1">
      <c r="A389" s="37" t="s">
        <v>148</v>
      </c>
      <c r="B389" s="38" t="s">
        <v>115</v>
      </c>
      <c r="C389" s="38" t="s">
        <v>32</v>
      </c>
      <c r="D389" s="38" t="s">
        <v>32</v>
      </c>
      <c r="E389" s="38" t="s">
        <v>109</v>
      </c>
      <c r="F389" s="38" t="s">
        <v>147</v>
      </c>
      <c r="G389" s="32"/>
      <c r="H389" s="36">
        <f>H390+H391</f>
        <v>-83.08</v>
      </c>
      <c r="I389" s="89">
        <f>I390+I391</f>
        <v>0</v>
      </c>
      <c r="J389" s="89">
        <f>J390+J391</f>
        <v>0</v>
      </c>
      <c r="K389" s="101" t="e">
        <f t="shared" si="19"/>
        <v>#DIV/0!</v>
      </c>
    </row>
    <row r="390" spans="1:11" ht="15.75" hidden="1">
      <c r="A390" s="37" t="s">
        <v>150</v>
      </c>
      <c r="B390" s="38" t="s">
        <v>115</v>
      </c>
      <c r="C390" s="38" t="s">
        <v>32</v>
      </c>
      <c r="D390" s="38" t="s">
        <v>32</v>
      </c>
      <c r="E390" s="38" t="s">
        <v>109</v>
      </c>
      <c r="F390" s="38" t="s">
        <v>149</v>
      </c>
      <c r="G390" s="32"/>
      <c r="H390" s="36">
        <v>-56.58</v>
      </c>
      <c r="I390" s="89">
        <v>0</v>
      </c>
      <c r="J390" s="89">
        <v>0</v>
      </c>
      <c r="K390" s="101" t="e">
        <f t="shared" si="19"/>
        <v>#DIV/0!</v>
      </c>
    </row>
    <row r="391" spans="1:11" ht="47.25" hidden="1">
      <c r="A391" s="37" t="s">
        <v>203</v>
      </c>
      <c r="B391" s="38" t="s">
        <v>115</v>
      </c>
      <c r="C391" s="38" t="s">
        <v>32</v>
      </c>
      <c r="D391" s="38" t="s">
        <v>32</v>
      </c>
      <c r="E391" s="38" t="s">
        <v>109</v>
      </c>
      <c r="F391" s="38" t="s">
        <v>202</v>
      </c>
      <c r="G391" s="32"/>
      <c r="H391" s="36">
        <v>-26.5</v>
      </c>
      <c r="I391" s="89">
        <v>0</v>
      </c>
      <c r="J391" s="89">
        <v>0</v>
      </c>
      <c r="K391" s="101" t="e">
        <f t="shared" si="19"/>
        <v>#DIV/0!</v>
      </c>
    </row>
    <row r="392" spans="1:11" ht="15.75" hidden="1">
      <c r="A392" s="37" t="s">
        <v>154</v>
      </c>
      <c r="B392" s="38" t="s">
        <v>115</v>
      </c>
      <c r="C392" s="38" t="s">
        <v>32</v>
      </c>
      <c r="D392" s="38" t="s">
        <v>32</v>
      </c>
      <c r="E392" s="38" t="s">
        <v>109</v>
      </c>
      <c r="F392" s="38" t="s">
        <v>153</v>
      </c>
      <c r="G392" s="32"/>
      <c r="H392" s="36">
        <f>H394+H393</f>
        <v>-704.92</v>
      </c>
      <c r="I392" s="89">
        <f>I394+I393</f>
        <v>0</v>
      </c>
      <c r="J392" s="89">
        <f>J394+J393</f>
        <v>0</v>
      </c>
      <c r="K392" s="101" t="e">
        <f t="shared" si="19"/>
        <v>#DIV/0!</v>
      </c>
    </row>
    <row r="393" spans="1:11" ht="31.5" hidden="1">
      <c r="A393" s="37" t="s">
        <v>158</v>
      </c>
      <c r="B393" s="38" t="s">
        <v>115</v>
      </c>
      <c r="C393" s="38" t="s">
        <v>32</v>
      </c>
      <c r="D393" s="38" t="s">
        <v>32</v>
      </c>
      <c r="E393" s="38" t="s">
        <v>109</v>
      </c>
      <c r="F393" s="38" t="s">
        <v>155</v>
      </c>
      <c r="G393" s="32"/>
      <c r="H393" s="36">
        <v>-1.42</v>
      </c>
      <c r="I393" s="89">
        <v>0</v>
      </c>
      <c r="J393" s="89">
        <v>0</v>
      </c>
      <c r="K393" s="101" t="e">
        <f aca="true" t="shared" si="22" ref="K393:K454">J393/I393*100</f>
        <v>#DIV/0!</v>
      </c>
    </row>
    <row r="394" spans="1:11" ht="15.75" hidden="1">
      <c r="A394" s="37" t="s">
        <v>157</v>
      </c>
      <c r="B394" s="38" t="s">
        <v>115</v>
      </c>
      <c r="C394" s="38" t="s">
        <v>32</v>
      </c>
      <c r="D394" s="38" t="s">
        <v>32</v>
      </c>
      <c r="E394" s="38" t="s">
        <v>109</v>
      </c>
      <c r="F394" s="38" t="s">
        <v>156</v>
      </c>
      <c r="G394" s="32"/>
      <c r="H394" s="36">
        <v>-703.5</v>
      </c>
      <c r="I394" s="89">
        <v>0</v>
      </c>
      <c r="J394" s="89">
        <v>0</v>
      </c>
      <c r="K394" s="101" t="e">
        <f t="shared" si="22"/>
        <v>#DIV/0!</v>
      </c>
    </row>
    <row r="395" spans="1:11" ht="15.75" hidden="1">
      <c r="A395" s="37" t="s">
        <v>143</v>
      </c>
      <c r="B395" s="38" t="s">
        <v>115</v>
      </c>
      <c r="C395" s="38" t="s">
        <v>45</v>
      </c>
      <c r="D395" s="38" t="s">
        <v>9</v>
      </c>
      <c r="E395" s="38"/>
      <c r="F395" s="38"/>
      <c r="G395" s="32" t="e">
        <f>#REF!+#REF!+#REF!</f>
        <v>#REF!</v>
      </c>
      <c r="H395" s="36">
        <f aca="true" t="shared" si="23" ref="H395:J396">H396</f>
        <v>-1979</v>
      </c>
      <c r="I395" s="89">
        <f t="shared" si="23"/>
        <v>0</v>
      </c>
      <c r="J395" s="89">
        <f t="shared" si="23"/>
        <v>0</v>
      </c>
      <c r="K395" s="101" t="e">
        <f t="shared" si="22"/>
        <v>#DIV/0!</v>
      </c>
    </row>
    <row r="396" spans="1:11" ht="15.75" hidden="1">
      <c r="A396" s="37" t="s">
        <v>144</v>
      </c>
      <c r="B396" s="38" t="s">
        <v>115</v>
      </c>
      <c r="C396" s="38" t="s">
        <v>45</v>
      </c>
      <c r="D396" s="38" t="s">
        <v>13</v>
      </c>
      <c r="E396" s="38"/>
      <c r="F396" s="38"/>
      <c r="G396" s="32" t="e">
        <f>#REF!+#REF!+#REF!</f>
        <v>#REF!</v>
      </c>
      <c r="H396" s="36">
        <f t="shared" si="23"/>
        <v>-1979</v>
      </c>
      <c r="I396" s="89">
        <f t="shared" si="23"/>
        <v>0</v>
      </c>
      <c r="J396" s="89">
        <f t="shared" si="23"/>
        <v>0</v>
      </c>
      <c r="K396" s="101" t="e">
        <f t="shared" si="22"/>
        <v>#DIV/0!</v>
      </c>
    </row>
    <row r="397" spans="1:11" ht="31.5" hidden="1">
      <c r="A397" s="37" t="s">
        <v>51</v>
      </c>
      <c r="B397" s="38" t="s">
        <v>115</v>
      </c>
      <c r="C397" s="38" t="s">
        <v>45</v>
      </c>
      <c r="D397" s="38" t="s">
        <v>13</v>
      </c>
      <c r="E397" s="38" t="s">
        <v>52</v>
      </c>
      <c r="F397" s="38"/>
      <c r="G397" s="32" t="e">
        <f>#REF!+#REF!+#REF!</f>
        <v>#REF!</v>
      </c>
      <c r="H397" s="36">
        <f>H398+H401</f>
        <v>-1979</v>
      </c>
      <c r="I397" s="89">
        <f>I398+I401</f>
        <v>0</v>
      </c>
      <c r="J397" s="89">
        <f>J398+J401</f>
        <v>0</v>
      </c>
      <c r="K397" s="101" t="e">
        <f t="shared" si="22"/>
        <v>#DIV/0!</v>
      </c>
    </row>
    <row r="398" spans="1:11" ht="15.75" hidden="1">
      <c r="A398" s="37" t="s">
        <v>154</v>
      </c>
      <c r="B398" s="38" t="s">
        <v>115</v>
      </c>
      <c r="C398" s="38" t="s">
        <v>45</v>
      </c>
      <c r="D398" s="38" t="s">
        <v>13</v>
      </c>
      <c r="E398" s="38" t="s">
        <v>114</v>
      </c>
      <c r="F398" s="38" t="s">
        <v>153</v>
      </c>
      <c r="G398" s="32"/>
      <c r="H398" s="36">
        <f>H400+H399</f>
        <v>-1879</v>
      </c>
      <c r="I398" s="89">
        <f>I400+I399</f>
        <v>0</v>
      </c>
      <c r="J398" s="89">
        <f>J400+J399</f>
        <v>0</v>
      </c>
      <c r="K398" s="101" t="e">
        <f t="shared" si="22"/>
        <v>#DIV/0!</v>
      </c>
    </row>
    <row r="399" spans="1:11" ht="31.5" hidden="1">
      <c r="A399" s="37" t="s">
        <v>158</v>
      </c>
      <c r="B399" s="38" t="s">
        <v>115</v>
      </c>
      <c r="C399" s="38" t="s">
        <v>45</v>
      </c>
      <c r="D399" s="38" t="s">
        <v>13</v>
      </c>
      <c r="E399" s="38" t="s">
        <v>114</v>
      </c>
      <c r="F399" s="38" t="s">
        <v>155</v>
      </c>
      <c r="G399" s="32"/>
      <c r="H399" s="36">
        <v>-229</v>
      </c>
      <c r="I399" s="89">
        <v>0</v>
      </c>
      <c r="J399" s="89">
        <v>0</v>
      </c>
      <c r="K399" s="101" t="e">
        <f t="shared" si="22"/>
        <v>#DIV/0!</v>
      </c>
    </row>
    <row r="400" spans="1:11" ht="15.75" hidden="1">
      <c r="A400" s="37" t="s">
        <v>157</v>
      </c>
      <c r="B400" s="38" t="s">
        <v>115</v>
      </c>
      <c r="C400" s="38" t="s">
        <v>45</v>
      </c>
      <c r="D400" s="38" t="s">
        <v>13</v>
      </c>
      <c r="E400" s="38" t="s">
        <v>114</v>
      </c>
      <c r="F400" s="38" t="s">
        <v>156</v>
      </c>
      <c r="G400" s="32"/>
      <c r="H400" s="36">
        <v>-1650</v>
      </c>
      <c r="I400" s="89">
        <v>0</v>
      </c>
      <c r="J400" s="89">
        <v>0</v>
      </c>
      <c r="K400" s="101" t="e">
        <f t="shared" si="22"/>
        <v>#DIV/0!</v>
      </c>
    </row>
    <row r="401" spans="1:11" ht="31.5" hidden="1">
      <c r="A401" s="37" t="s">
        <v>179</v>
      </c>
      <c r="B401" s="38" t="s">
        <v>115</v>
      </c>
      <c r="C401" s="38" t="s">
        <v>45</v>
      </c>
      <c r="D401" s="38" t="s">
        <v>13</v>
      </c>
      <c r="E401" s="38" t="s">
        <v>114</v>
      </c>
      <c r="F401" s="38" t="s">
        <v>178</v>
      </c>
      <c r="G401" s="32"/>
      <c r="H401" s="36">
        <v>-100</v>
      </c>
      <c r="I401" s="89">
        <v>0</v>
      </c>
      <c r="J401" s="89">
        <v>0</v>
      </c>
      <c r="K401" s="101" t="e">
        <f t="shared" si="22"/>
        <v>#DIV/0!</v>
      </c>
    </row>
    <row r="402" spans="1:11" ht="15.75">
      <c r="A402" s="37" t="s">
        <v>53</v>
      </c>
      <c r="B402" s="38" t="s">
        <v>115</v>
      </c>
      <c r="C402" s="38" t="s">
        <v>24</v>
      </c>
      <c r="D402" s="38" t="s">
        <v>9</v>
      </c>
      <c r="E402" s="38"/>
      <c r="F402" s="38"/>
      <c r="G402" s="32" t="e">
        <f>#REF!+#REF!+#REF!</f>
        <v>#REF!</v>
      </c>
      <c r="H402" s="36" t="e">
        <f>H403+H409</f>
        <v>#REF!</v>
      </c>
      <c r="I402" s="89">
        <f>I403+I409+I432</f>
        <v>44542586.75</v>
      </c>
      <c r="J402" s="89">
        <f>J403+J409+J432</f>
        <v>44538609.49</v>
      </c>
      <c r="K402" s="101">
        <f t="shared" si="22"/>
        <v>99.99107088229447</v>
      </c>
    </row>
    <row r="403" spans="1:11" ht="15.75">
      <c r="A403" s="37" t="s">
        <v>54</v>
      </c>
      <c r="B403" s="38" t="s">
        <v>115</v>
      </c>
      <c r="C403" s="38" t="s">
        <v>24</v>
      </c>
      <c r="D403" s="38" t="s">
        <v>8</v>
      </c>
      <c r="E403" s="38"/>
      <c r="F403" s="38"/>
      <c r="G403" s="32" t="e">
        <f>#REF!+#REF!+#REF!</f>
        <v>#REF!</v>
      </c>
      <c r="H403" s="36">
        <f>H404+H407</f>
        <v>0</v>
      </c>
      <c r="I403" s="89">
        <f>I404+I407</f>
        <v>1358000</v>
      </c>
      <c r="J403" s="89">
        <f>J404+J407</f>
        <v>1357978.14</v>
      </c>
      <c r="K403" s="101">
        <f t="shared" si="22"/>
        <v>99.99839027982325</v>
      </c>
    </row>
    <row r="404" spans="1:11" ht="15.75" hidden="1">
      <c r="A404" s="37" t="s">
        <v>55</v>
      </c>
      <c r="B404" s="38" t="s">
        <v>115</v>
      </c>
      <c r="C404" s="38" t="s">
        <v>24</v>
      </c>
      <c r="D404" s="38" t="s">
        <v>8</v>
      </c>
      <c r="E404" s="38" t="s">
        <v>56</v>
      </c>
      <c r="F404" s="38"/>
      <c r="G404" s="32" t="e">
        <f>#REF!+#REF!+#REF!</f>
        <v>#REF!</v>
      </c>
      <c r="H404" s="36">
        <f>H405</f>
        <v>-1081</v>
      </c>
      <c r="I404" s="89">
        <f>I405</f>
        <v>0</v>
      </c>
      <c r="J404" s="89">
        <f>J405</f>
        <v>0</v>
      </c>
      <c r="K404" s="101" t="e">
        <f t="shared" si="22"/>
        <v>#DIV/0!</v>
      </c>
    </row>
    <row r="405" spans="1:11" ht="31.5" hidden="1">
      <c r="A405" s="37" t="s">
        <v>57</v>
      </c>
      <c r="B405" s="38" t="s">
        <v>115</v>
      </c>
      <c r="C405" s="38" t="s">
        <v>24</v>
      </c>
      <c r="D405" s="38" t="s">
        <v>8</v>
      </c>
      <c r="E405" s="38" t="s">
        <v>118</v>
      </c>
      <c r="F405" s="38"/>
      <c r="G405" s="32" t="e">
        <f>#REF!+#REF!+#REF!</f>
        <v>#REF!</v>
      </c>
      <c r="H405" s="36">
        <f>+H406</f>
        <v>-1081</v>
      </c>
      <c r="I405" s="89">
        <f>+I406</f>
        <v>0</v>
      </c>
      <c r="J405" s="89">
        <f>+J406</f>
        <v>0</v>
      </c>
      <c r="K405" s="101" t="e">
        <f t="shared" si="22"/>
        <v>#DIV/0!</v>
      </c>
    </row>
    <row r="406" spans="1:11" ht="15.75" hidden="1">
      <c r="A406" s="37" t="s">
        <v>177</v>
      </c>
      <c r="B406" s="38" t="s">
        <v>115</v>
      </c>
      <c r="C406" s="38" t="s">
        <v>24</v>
      </c>
      <c r="D406" s="38" t="s">
        <v>8</v>
      </c>
      <c r="E406" s="38" t="s">
        <v>118</v>
      </c>
      <c r="F406" s="38" t="s">
        <v>176</v>
      </c>
      <c r="G406" s="32"/>
      <c r="H406" s="36">
        <v>-1081</v>
      </c>
      <c r="I406" s="89">
        <v>0</v>
      </c>
      <c r="J406" s="89">
        <v>0</v>
      </c>
      <c r="K406" s="101" t="e">
        <f t="shared" si="22"/>
        <v>#DIV/0!</v>
      </c>
    </row>
    <row r="407" spans="1:11" ht="15.75">
      <c r="A407" s="37" t="s">
        <v>316</v>
      </c>
      <c r="B407" s="38" t="s">
        <v>115</v>
      </c>
      <c r="C407" s="38" t="s">
        <v>24</v>
      </c>
      <c r="D407" s="38" t="s">
        <v>8</v>
      </c>
      <c r="E407" s="38" t="s">
        <v>317</v>
      </c>
      <c r="F407" s="38"/>
      <c r="G407" s="32"/>
      <c r="H407" s="36">
        <v>1081</v>
      </c>
      <c r="I407" s="89">
        <f>I408</f>
        <v>1358000</v>
      </c>
      <c r="J407" s="89">
        <f>J408</f>
        <v>1357978.14</v>
      </c>
      <c r="K407" s="101">
        <f t="shared" si="22"/>
        <v>99.99839027982325</v>
      </c>
    </row>
    <row r="408" spans="1:11" ht="31.5">
      <c r="A408" s="37" t="s">
        <v>573</v>
      </c>
      <c r="B408" s="38" t="s">
        <v>115</v>
      </c>
      <c r="C408" s="38" t="s">
        <v>24</v>
      </c>
      <c r="D408" s="38" t="s">
        <v>8</v>
      </c>
      <c r="E408" s="38" t="s">
        <v>317</v>
      </c>
      <c r="F408" s="38" t="s">
        <v>572</v>
      </c>
      <c r="G408" s="32"/>
      <c r="H408" s="36">
        <v>1081</v>
      </c>
      <c r="I408" s="89">
        <v>1358000</v>
      </c>
      <c r="J408" s="89">
        <v>1357978.14</v>
      </c>
      <c r="K408" s="101">
        <f t="shared" si="22"/>
        <v>99.99839027982325</v>
      </c>
    </row>
    <row r="409" spans="1:11" ht="15.75">
      <c r="A409" s="37" t="s">
        <v>58</v>
      </c>
      <c r="B409" s="38" t="s">
        <v>115</v>
      </c>
      <c r="C409" s="38" t="s">
        <v>24</v>
      </c>
      <c r="D409" s="38" t="s">
        <v>10</v>
      </c>
      <c r="E409" s="38"/>
      <c r="F409" s="38"/>
      <c r="G409" s="32" t="e">
        <f>#REF!+#REF!+#REF!</f>
        <v>#REF!</v>
      </c>
      <c r="H409" s="36" t="e">
        <f>H416+H419+H423+H427+H430+H414</f>
        <v>#REF!</v>
      </c>
      <c r="I409" s="89">
        <f>I416+I419+I423+I427+I430+I414+I410+I412</f>
        <v>42778736.75</v>
      </c>
      <c r="J409" s="89">
        <f>J416+J419+J423+J427+J430+J414+J410+J412</f>
        <v>42774781.35</v>
      </c>
      <c r="K409" s="101">
        <f t="shared" si="22"/>
        <v>99.99075381766622</v>
      </c>
    </row>
    <row r="410" spans="1:11" ht="63">
      <c r="A410" s="85" t="s">
        <v>574</v>
      </c>
      <c r="B410" s="38" t="s">
        <v>115</v>
      </c>
      <c r="C410" s="38" t="s">
        <v>24</v>
      </c>
      <c r="D410" s="38" t="s">
        <v>10</v>
      </c>
      <c r="E410" s="38" t="s">
        <v>575</v>
      </c>
      <c r="F410" s="38"/>
      <c r="G410" s="32"/>
      <c r="H410" s="36"/>
      <c r="I410" s="89">
        <f>I411</f>
        <v>3999315.3</v>
      </c>
      <c r="J410" s="89">
        <f>J411</f>
        <v>3999315.3</v>
      </c>
      <c r="K410" s="101">
        <f t="shared" si="22"/>
        <v>100</v>
      </c>
    </row>
    <row r="411" spans="1:11" ht="15.75">
      <c r="A411" s="37" t="s">
        <v>175</v>
      </c>
      <c r="B411" s="38" t="s">
        <v>115</v>
      </c>
      <c r="C411" s="38" t="s">
        <v>24</v>
      </c>
      <c r="D411" s="38" t="s">
        <v>10</v>
      </c>
      <c r="E411" s="38" t="s">
        <v>575</v>
      </c>
      <c r="F411" s="38" t="s">
        <v>174</v>
      </c>
      <c r="G411" s="32"/>
      <c r="H411" s="36"/>
      <c r="I411" s="89">
        <v>3999315.3</v>
      </c>
      <c r="J411" s="89">
        <v>3999315.3</v>
      </c>
      <c r="K411" s="101">
        <f t="shared" si="22"/>
        <v>100</v>
      </c>
    </row>
    <row r="412" spans="1:11" ht="78.75">
      <c r="A412" s="85" t="s">
        <v>577</v>
      </c>
      <c r="B412" s="38" t="s">
        <v>115</v>
      </c>
      <c r="C412" s="38" t="s">
        <v>24</v>
      </c>
      <c r="D412" s="38" t="s">
        <v>10</v>
      </c>
      <c r="E412" s="38" t="s">
        <v>576</v>
      </c>
      <c r="F412" s="38"/>
      <c r="G412" s="32"/>
      <c r="H412" s="36"/>
      <c r="I412" s="89">
        <f>I413</f>
        <v>4799051.7</v>
      </c>
      <c r="J412" s="89">
        <f>J413</f>
        <v>4799051.7</v>
      </c>
      <c r="K412" s="101">
        <f t="shared" si="22"/>
        <v>100</v>
      </c>
    </row>
    <row r="413" spans="1:11" ht="15.75">
      <c r="A413" s="37" t="s">
        <v>175</v>
      </c>
      <c r="B413" s="38" t="s">
        <v>115</v>
      </c>
      <c r="C413" s="38" t="s">
        <v>24</v>
      </c>
      <c r="D413" s="38" t="s">
        <v>10</v>
      </c>
      <c r="E413" s="38" t="s">
        <v>576</v>
      </c>
      <c r="F413" s="38" t="s">
        <v>174</v>
      </c>
      <c r="G413" s="32"/>
      <c r="H413" s="36"/>
      <c r="I413" s="89">
        <v>4799051.7</v>
      </c>
      <c r="J413" s="89">
        <v>4799051.7</v>
      </c>
      <c r="K413" s="101">
        <f t="shared" si="22"/>
        <v>100</v>
      </c>
    </row>
    <row r="414" spans="1:11" ht="141.75">
      <c r="A414" s="37" t="s">
        <v>490</v>
      </c>
      <c r="B414" s="38" t="s">
        <v>115</v>
      </c>
      <c r="C414" s="38" t="s">
        <v>24</v>
      </c>
      <c r="D414" s="38" t="s">
        <v>10</v>
      </c>
      <c r="E414" s="38" t="s">
        <v>491</v>
      </c>
      <c r="F414" s="38"/>
      <c r="G414" s="32"/>
      <c r="H414" s="36">
        <f>H415</f>
        <v>0</v>
      </c>
      <c r="I414" s="89">
        <f>I415</f>
        <v>17057880</v>
      </c>
      <c r="J414" s="89">
        <f>J415</f>
        <v>17057880</v>
      </c>
      <c r="K414" s="101">
        <f t="shared" si="22"/>
        <v>100</v>
      </c>
    </row>
    <row r="415" spans="1:11" ht="31.5">
      <c r="A415" s="37" t="s">
        <v>558</v>
      </c>
      <c r="B415" s="38" t="s">
        <v>115</v>
      </c>
      <c r="C415" s="38" t="s">
        <v>24</v>
      </c>
      <c r="D415" s="38" t="s">
        <v>10</v>
      </c>
      <c r="E415" s="38" t="s">
        <v>491</v>
      </c>
      <c r="F415" s="38" t="s">
        <v>528</v>
      </c>
      <c r="G415" s="32"/>
      <c r="H415" s="36"/>
      <c r="I415" s="89">
        <v>17057880</v>
      </c>
      <c r="J415" s="89">
        <v>17057880</v>
      </c>
      <c r="K415" s="101">
        <f t="shared" si="22"/>
        <v>100</v>
      </c>
    </row>
    <row r="416" spans="1:11" ht="94.5">
      <c r="A416" s="37" t="s">
        <v>221</v>
      </c>
      <c r="B416" s="38" t="s">
        <v>115</v>
      </c>
      <c r="C416" s="38" t="s">
        <v>24</v>
      </c>
      <c r="D416" s="38" t="s">
        <v>10</v>
      </c>
      <c r="E416" s="38" t="s">
        <v>220</v>
      </c>
      <c r="F416" s="38"/>
      <c r="G416" s="32" t="e">
        <f>#REF!+#REF!+#REF!</f>
        <v>#REF!</v>
      </c>
      <c r="H416" s="36">
        <f>H417</f>
        <v>0</v>
      </c>
      <c r="I416" s="89">
        <f>I417+I418</f>
        <v>3046050</v>
      </c>
      <c r="J416" s="89">
        <f>J417+J418</f>
        <v>3046050</v>
      </c>
      <c r="K416" s="101">
        <f t="shared" si="22"/>
        <v>100</v>
      </c>
    </row>
    <row r="417" spans="1:11" ht="31.5">
      <c r="A417" s="37" t="s">
        <v>558</v>
      </c>
      <c r="B417" s="38" t="s">
        <v>115</v>
      </c>
      <c r="C417" s="38" t="s">
        <v>24</v>
      </c>
      <c r="D417" s="38" t="s">
        <v>10</v>
      </c>
      <c r="E417" s="38" t="s">
        <v>220</v>
      </c>
      <c r="F417" s="38" t="s">
        <v>528</v>
      </c>
      <c r="G417" s="32" t="e">
        <f>#REF!+#REF!+#REF!</f>
        <v>#REF!</v>
      </c>
      <c r="H417" s="36"/>
      <c r="I417" s="89">
        <v>2436840</v>
      </c>
      <c r="J417" s="89">
        <v>2436840</v>
      </c>
      <c r="K417" s="101">
        <f t="shared" si="22"/>
        <v>100</v>
      </c>
    </row>
    <row r="418" spans="1:11" ht="31.5">
      <c r="A418" s="37" t="s">
        <v>359</v>
      </c>
      <c r="B418" s="38" t="s">
        <v>115</v>
      </c>
      <c r="C418" s="38" t="s">
        <v>24</v>
      </c>
      <c r="D418" s="38" t="s">
        <v>10</v>
      </c>
      <c r="E418" s="38" t="s">
        <v>220</v>
      </c>
      <c r="F418" s="38" t="s">
        <v>360</v>
      </c>
      <c r="G418" s="32"/>
      <c r="H418" s="36"/>
      <c r="I418" s="89">
        <v>609210</v>
      </c>
      <c r="J418" s="89">
        <v>609210</v>
      </c>
      <c r="K418" s="101">
        <f t="shared" si="22"/>
        <v>100</v>
      </c>
    </row>
    <row r="419" spans="1:11" ht="47.25">
      <c r="A419" s="37" t="s">
        <v>622</v>
      </c>
      <c r="B419" s="38" t="s">
        <v>115</v>
      </c>
      <c r="C419" s="38" t="s">
        <v>24</v>
      </c>
      <c r="D419" s="38" t="s">
        <v>10</v>
      </c>
      <c r="E419" s="38" t="s">
        <v>286</v>
      </c>
      <c r="F419" s="38"/>
      <c r="G419" s="32" t="e">
        <f>#REF!+#REF!+#REF!</f>
        <v>#REF!</v>
      </c>
      <c r="H419" s="36">
        <f aca="true" t="shared" si="24" ref="H419:I421">H420</f>
        <v>1500</v>
      </c>
      <c r="I419" s="89">
        <f t="shared" si="24"/>
        <v>3000000</v>
      </c>
      <c r="J419" s="89">
        <f>J420</f>
        <v>3000000</v>
      </c>
      <c r="K419" s="101">
        <f t="shared" si="22"/>
        <v>100</v>
      </c>
    </row>
    <row r="420" spans="1:11" ht="78.75">
      <c r="A420" s="37" t="s">
        <v>623</v>
      </c>
      <c r="B420" s="38" t="s">
        <v>115</v>
      </c>
      <c r="C420" s="38" t="s">
        <v>24</v>
      </c>
      <c r="D420" s="38" t="s">
        <v>10</v>
      </c>
      <c r="E420" s="38" t="s">
        <v>287</v>
      </c>
      <c r="F420" s="38"/>
      <c r="G420" s="32" t="e">
        <f>#REF!+#REF!+#REF!</f>
        <v>#REF!</v>
      </c>
      <c r="H420" s="36">
        <f t="shared" si="24"/>
        <v>1500</v>
      </c>
      <c r="I420" s="89">
        <f t="shared" si="24"/>
        <v>3000000</v>
      </c>
      <c r="J420" s="89">
        <f>J421</f>
        <v>3000000</v>
      </c>
      <c r="K420" s="101">
        <f t="shared" si="22"/>
        <v>100</v>
      </c>
    </row>
    <row r="421" spans="1:11" ht="126">
      <c r="A421" s="37" t="s">
        <v>665</v>
      </c>
      <c r="B421" s="38" t="s">
        <v>115</v>
      </c>
      <c r="C421" s="38" t="s">
        <v>24</v>
      </c>
      <c r="D421" s="38" t="s">
        <v>10</v>
      </c>
      <c r="E421" s="38" t="s">
        <v>318</v>
      </c>
      <c r="F421" s="38"/>
      <c r="G421" s="32" t="e">
        <f>#REF!+#REF!+#REF!</f>
        <v>#REF!</v>
      </c>
      <c r="H421" s="36">
        <f t="shared" si="24"/>
        <v>1500</v>
      </c>
      <c r="I421" s="89">
        <f t="shared" si="24"/>
        <v>3000000</v>
      </c>
      <c r="J421" s="89">
        <f>J422</f>
        <v>3000000</v>
      </c>
      <c r="K421" s="101">
        <f t="shared" si="22"/>
        <v>100</v>
      </c>
    </row>
    <row r="422" spans="1:11" ht="15.75">
      <c r="A422" s="37" t="s">
        <v>175</v>
      </c>
      <c r="B422" s="38" t="s">
        <v>115</v>
      </c>
      <c r="C422" s="38" t="s">
        <v>24</v>
      </c>
      <c r="D422" s="38" t="s">
        <v>10</v>
      </c>
      <c r="E422" s="38" t="s">
        <v>318</v>
      </c>
      <c r="F422" s="38" t="s">
        <v>174</v>
      </c>
      <c r="G422" s="32" t="e">
        <f>#REF!+#REF!+#REF!</f>
        <v>#REF!</v>
      </c>
      <c r="H422" s="36">
        <v>1500</v>
      </c>
      <c r="I422" s="89">
        <v>3000000</v>
      </c>
      <c r="J422" s="89">
        <v>3000000</v>
      </c>
      <c r="K422" s="101">
        <f t="shared" si="22"/>
        <v>100</v>
      </c>
    </row>
    <row r="423" spans="1:11" ht="63">
      <c r="A423" s="37" t="s">
        <v>666</v>
      </c>
      <c r="B423" s="38" t="s">
        <v>115</v>
      </c>
      <c r="C423" s="38" t="s">
        <v>24</v>
      </c>
      <c r="D423" s="38" t="s">
        <v>10</v>
      </c>
      <c r="E423" s="38" t="s">
        <v>321</v>
      </c>
      <c r="F423" s="38"/>
      <c r="G423" s="32"/>
      <c r="H423" s="36">
        <f aca="true" t="shared" si="25" ref="H423:I425">H424</f>
        <v>2113</v>
      </c>
      <c r="I423" s="89">
        <f t="shared" si="25"/>
        <v>1788900</v>
      </c>
      <c r="J423" s="89">
        <f>J424</f>
        <v>1786224.6</v>
      </c>
      <c r="K423" s="101">
        <f t="shared" si="22"/>
        <v>99.85044440717759</v>
      </c>
    </row>
    <row r="424" spans="1:11" ht="94.5">
      <c r="A424" s="37" t="s">
        <v>667</v>
      </c>
      <c r="B424" s="38" t="s">
        <v>115</v>
      </c>
      <c r="C424" s="38" t="s">
        <v>24</v>
      </c>
      <c r="D424" s="38" t="s">
        <v>10</v>
      </c>
      <c r="E424" s="38" t="s">
        <v>322</v>
      </c>
      <c r="F424" s="38"/>
      <c r="G424" s="32"/>
      <c r="H424" s="36">
        <f t="shared" si="25"/>
        <v>2113</v>
      </c>
      <c r="I424" s="89">
        <f t="shared" si="25"/>
        <v>1788900</v>
      </c>
      <c r="J424" s="89">
        <f>J425</f>
        <v>1786224.6</v>
      </c>
      <c r="K424" s="101">
        <f t="shared" si="22"/>
        <v>99.85044440717759</v>
      </c>
    </row>
    <row r="425" spans="1:11" ht="157.5">
      <c r="A425" s="37" t="s">
        <v>668</v>
      </c>
      <c r="B425" s="38" t="s">
        <v>115</v>
      </c>
      <c r="C425" s="38" t="s">
        <v>24</v>
      </c>
      <c r="D425" s="38" t="s">
        <v>10</v>
      </c>
      <c r="E425" s="38" t="s">
        <v>323</v>
      </c>
      <c r="F425" s="38"/>
      <c r="G425" s="32"/>
      <c r="H425" s="36">
        <f t="shared" si="25"/>
        <v>2113</v>
      </c>
      <c r="I425" s="89">
        <f t="shared" si="25"/>
        <v>1788900</v>
      </c>
      <c r="J425" s="89">
        <f>J426</f>
        <v>1786224.6</v>
      </c>
      <c r="K425" s="101">
        <f t="shared" si="22"/>
        <v>99.85044440717759</v>
      </c>
    </row>
    <row r="426" spans="1:11" ht="31.5">
      <c r="A426" s="37" t="s">
        <v>173</v>
      </c>
      <c r="B426" s="38" t="s">
        <v>115</v>
      </c>
      <c r="C426" s="38" t="s">
        <v>24</v>
      </c>
      <c r="D426" s="38" t="s">
        <v>10</v>
      </c>
      <c r="E426" s="38" t="s">
        <v>323</v>
      </c>
      <c r="F426" s="38" t="s">
        <v>171</v>
      </c>
      <c r="G426" s="32"/>
      <c r="H426" s="36">
        <v>2113</v>
      </c>
      <c r="I426" s="89">
        <v>1788900</v>
      </c>
      <c r="J426" s="89">
        <v>1786224.6</v>
      </c>
      <c r="K426" s="101">
        <f t="shared" si="22"/>
        <v>99.85044440717759</v>
      </c>
    </row>
    <row r="427" spans="1:11" ht="63">
      <c r="A427" s="37" t="s">
        <v>529</v>
      </c>
      <c r="B427" s="38" t="s">
        <v>115</v>
      </c>
      <c r="C427" s="38" t="s">
        <v>24</v>
      </c>
      <c r="D427" s="38" t="s">
        <v>10</v>
      </c>
      <c r="E427" s="38" t="s">
        <v>527</v>
      </c>
      <c r="F427" s="38"/>
      <c r="G427" s="32" t="e">
        <f>#REF!+#REF!+#REF!</f>
        <v>#REF!</v>
      </c>
      <c r="H427" s="36" t="e">
        <f>+#REF!</f>
        <v>#REF!</v>
      </c>
      <c r="I427" s="89">
        <f>I428+I429</f>
        <v>8987539.75</v>
      </c>
      <c r="J427" s="89">
        <f>J428+J429</f>
        <v>8987539.75</v>
      </c>
      <c r="K427" s="101">
        <f t="shared" si="22"/>
        <v>100</v>
      </c>
    </row>
    <row r="428" spans="1:11" ht="31.5">
      <c r="A428" s="37" t="s">
        <v>558</v>
      </c>
      <c r="B428" s="38" t="s">
        <v>115</v>
      </c>
      <c r="C428" s="38" t="s">
        <v>24</v>
      </c>
      <c r="D428" s="38" t="s">
        <v>10</v>
      </c>
      <c r="E428" s="38" t="s">
        <v>527</v>
      </c>
      <c r="F428" s="38" t="s">
        <v>528</v>
      </c>
      <c r="G428" s="32"/>
      <c r="H428" s="36">
        <v>-2143</v>
      </c>
      <c r="I428" s="89">
        <v>8987539.75</v>
      </c>
      <c r="J428" s="89">
        <v>8987539.75</v>
      </c>
      <c r="K428" s="101">
        <f t="shared" si="22"/>
        <v>100</v>
      </c>
    </row>
    <row r="429" spans="1:11" ht="31.5" hidden="1">
      <c r="A429" s="37" t="s">
        <v>359</v>
      </c>
      <c r="B429" s="38" t="s">
        <v>115</v>
      </c>
      <c r="C429" s="38" t="s">
        <v>24</v>
      </c>
      <c r="D429" s="38" t="s">
        <v>10</v>
      </c>
      <c r="E429" s="38" t="s">
        <v>527</v>
      </c>
      <c r="F429" s="38" t="s">
        <v>360</v>
      </c>
      <c r="G429" s="32"/>
      <c r="H429" s="36"/>
      <c r="I429" s="89"/>
      <c r="J429" s="89"/>
      <c r="K429" s="101" t="e">
        <f t="shared" si="22"/>
        <v>#DIV/0!</v>
      </c>
    </row>
    <row r="430" spans="1:11" ht="31.5">
      <c r="A430" s="37" t="s">
        <v>530</v>
      </c>
      <c r="B430" s="38" t="s">
        <v>115</v>
      </c>
      <c r="C430" s="38" t="s">
        <v>24</v>
      </c>
      <c r="D430" s="38" t="s">
        <v>10</v>
      </c>
      <c r="E430" s="38" t="s">
        <v>262</v>
      </c>
      <c r="F430" s="38"/>
      <c r="G430" s="32"/>
      <c r="H430" s="36">
        <v>-1500</v>
      </c>
      <c r="I430" s="89">
        <f>I431</f>
        <v>100000</v>
      </c>
      <c r="J430" s="89">
        <f>J431</f>
        <v>98720</v>
      </c>
      <c r="K430" s="101">
        <f t="shared" si="22"/>
        <v>98.72</v>
      </c>
    </row>
    <row r="431" spans="1:11" ht="31.5">
      <c r="A431" s="37" t="s">
        <v>173</v>
      </c>
      <c r="B431" s="38" t="s">
        <v>115</v>
      </c>
      <c r="C431" s="38" t="s">
        <v>24</v>
      </c>
      <c r="D431" s="38" t="s">
        <v>10</v>
      </c>
      <c r="E431" s="38" t="s">
        <v>262</v>
      </c>
      <c r="F431" s="38" t="s">
        <v>171</v>
      </c>
      <c r="G431" s="32"/>
      <c r="H431" s="36"/>
      <c r="I431" s="89">
        <v>100000</v>
      </c>
      <c r="J431" s="89">
        <v>98720</v>
      </c>
      <c r="K431" s="101">
        <f t="shared" si="22"/>
        <v>98.72</v>
      </c>
    </row>
    <row r="432" spans="1:11" ht="15.75">
      <c r="A432" s="37" t="s">
        <v>116</v>
      </c>
      <c r="B432" s="38" t="s">
        <v>115</v>
      </c>
      <c r="C432" s="38" t="s">
        <v>24</v>
      </c>
      <c r="D432" s="38" t="s">
        <v>13</v>
      </c>
      <c r="E432" s="38"/>
      <c r="F432" s="38"/>
      <c r="G432" s="32"/>
      <c r="H432" s="36"/>
      <c r="I432" s="89">
        <f>I433+I435</f>
        <v>405850</v>
      </c>
      <c r="J432" s="89">
        <f>J433+J435</f>
        <v>405850</v>
      </c>
      <c r="K432" s="101">
        <f t="shared" si="22"/>
        <v>100</v>
      </c>
    </row>
    <row r="433" spans="1:11" ht="126">
      <c r="A433" s="37" t="s">
        <v>669</v>
      </c>
      <c r="B433" s="38" t="s">
        <v>115</v>
      </c>
      <c r="C433" s="38" t="s">
        <v>24</v>
      </c>
      <c r="D433" s="38" t="s">
        <v>13</v>
      </c>
      <c r="E433" s="38" t="s">
        <v>295</v>
      </c>
      <c r="F433" s="38"/>
      <c r="G433" s="32"/>
      <c r="H433" s="36"/>
      <c r="I433" s="89">
        <f>I434</f>
        <v>99000</v>
      </c>
      <c r="J433" s="89">
        <f>J434</f>
        <v>99000</v>
      </c>
      <c r="K433" s="101">
        <f t="shared" si="22"/>
        <v>100</v>
      </c>
    </row>
    <row r="434" spans="1:11" ht="15.75">
      <c r="A434" s="37" t="s">
        <v>157</v>
      </c>
      <c r="B434" s="38" t="s">
        <v>115</v>
      </c>
      <c r="C434" s="38" t="s">
        <v>24</v>
      </c>
      <c r="D434" s="38" t="s">
        <v>13</v>
      </c>
      <c r="E434" s="38" t="s">
        <v>295</v>
      </c>
      <c r="F434" s="38" t="s">
        <v>156</v>
      </c>
      <c r="G434" s="32"/>
      <c r="H434" s="36"/>
      <c r="I434" s="89">
        <v>99000</v>
      </c>
      <c r="J434" s="89">
        <v>99000</v>
      </c>
      <c r="K434" s="101">
        <f t="shared" si="22"/>
        <v>100</v>
      </c>
    </row>
    <row r="435" spans="1:11" ht="110.25">
      <c r="A435" s="37" t="s">
        <v>670</v>
      </c>
      <c r="B435" s="38" t="s">
        <v>115</v>
      </c>
      <c r="C435" s="38" t="s">
        <v>24</v>
      </c>
      <c r="D435" s="38" t="s">
        <v>13</v>
      </c>
      <c r="E435" s="38" t="s">
        <v>268</v>
      </c>
      <c r="F435" s="38"/>
      <c r="G435" s="32"/>
      <c r="H435" s="36"/>
      <c r="I435" s="89">
        <f>I436</f>
        <v>306850</v>
      </c>
      <c r="J435" s="89">
        <f>J436</f>
        <v>306850</v>
      </c>
      <c r="K435" s="101">
        <f t="shared" si="22"/>
        <v>100</v>
      </c>
    </row>
    <row r="436" spans="1:11" ht="31.5">
      <c r="A436" s="37" t="s">
        <v>269</v>
      </c>
      <c r="B436" s="38" t="s">
        <v>115</v>
      </c>
      <c r="C436" s="38" t="s">
        <v>24</v>
      </c>
      <c r="D436" s="38" t="s">
        <v>13</v>
      </c>
      <c r="E436" s="38" t="s">
        <v>268</v>
      </c>
      <c r="F436" s="38" t="s">
        <v>197</v>
      </c>
      <c r="G436" s="32"/>
      <c r="H436" s="36"/>
      <c r="I436" s="89">
        <v>306850</v>
      </c>
      <c r="J436" s="89">
        <v>306850</v>
      </c>
      <c r="K436" s="101">
        <f t="shared" si="22"/>
        <v>100</v>
      </c>
    </row>
    <row r="437" spans="1:11" ht="15.75">
      <c r="A437" s="37" t="s">
        <v>135</v>
      </c>
      <c r="B437" s="38" t="s">
        <v>115</v>
      </c>
      <c r="C437" s="38" t="s">
        <v>74</v>
      </c>
      <c r="D437" s="38" t="s">
        <v>8</v>
      </c>
      <c r="E437" s="38"/>
      <c r="F437" s="38"/>
      <c r="G437" s="32"/>
      <c r="H437" s="36">
        <f>H443+H438</f>
        <v>0</v>
      </c>
      <c r="I437" s="89">
        <f>I443+I438</f>
        <v>3149870</v>
      </c>
      <c r="J437" s="89">
        <f>J443+J438</f>
        <v>3138796.95</v>
      </c>
      <c r="K437" s="101">
        <f t="shared" si="22"/>
        <v>99.64846009517854</v>
      </c>
    </row>
    <row r="438" spans="1:11" ht="47.25">
      <c r="A438" s="37" t="s">
        <v>644</v>
      </c>
      <c r="B438" s="38" t="s">
        <v>115</v>
      </c>
      <c r="C438" s="38" t="s">
        <v>74</v>
      </c>
      <c r="D438" s="38" t="s">
        <v>8</v>
      </c>
      <c r="E438" s="38" t="s">
        <v>298</v>
      </c>
      <c r="F438" s="38"/>
      <c r="G438" s="32" t="e">
        <f>#REF!+#REF!+#REF!</f>
        <v>#REF!</v>
      </c>
      <c r="H438" s="36">
        <f aca="true" t="shared" si="26" ref="H438:J439">H439</f>
        <v>3525</v>
      </c>
      <c r="I438" s="89">
        <f t="shared" si="26"/>
        <v>3149870</v>
      </c>
      <c r="J438" s="89">
        <f t="shared" si="26"/>
        <v>3138796.95</v>
      </c>
      <c r="K438" s="101">
        <f t="shared" si="22"/>
        <v>99.64846009517854</v>
      </c>
    </row>
    <row r="439" spans="1:11" ht="78.75">
      <c r="A439" s="37" t="s">
        <v>645</v>
      </c>
      <c r="B439" s="38" t="s">
        <v>115</v>
      </c>
      <c r="C439" s="38" t="s">
        <v>74</v>
      </c>
      <c r="D439" s="38" t="s">
        <v>8</v>
      </c>
      <c r="E439" s="38" t="s">
        <v>299</v>
      </c>
      <c r="F439" s="38"/>
      <c r="G439" s="32"/>
      <c r="H439" s="36">
        <f t="shared" si="26"/>
        <v>3525</v>
      </c>
      <c r="I439" s="89">
        <f t="shared" si="26"/>
        <v>3149870</v>
      </c>
      <c r="J439" s="89">
        <f t="shared" si="26"/>
        <v>3138796.95</v>
      </c>
      <c r="K439" s="101">
        <f t="shared" si="22"/>
        <v>99.64846009517854</v>
      </c>
    </row>
    <row r="440" spans="1:11" ht="110.25">
      <c r="A440" s="37" t="s">
        <v>671</v>
      </c>
      <c r="B440" s="38" t="s">
        <v>115</v>
      </c>
      <c r="C440" s="38" t="s">
        <v>74</v>
      </c>
      <c r="D440" s="38" t="s">
        <v>8</v>
      </c>
      <c r="E440" s="38" t="s">
        <v>319</v>
      </c>
      <c r="F440" s="38"/>
      <c r="G440" s="32"/>
      <c r="H440" s="36">
        <f>H441+H442</f>
        <v>3525</v>
      </c>
      <c r="I440" s="89">
        <f>I441+I442</f>
        <v>3149870</v>
      </c>
      <c r="J440" s="89">
        <f>J441+J442</f>
        <v>3138796.95</v>
      </c>
      <c r="K440" s="101">
        <f t="shared" si="22"/>
        <v>99.64846009517854</v>
      </c>
    </row>
    <row r="441" spans="1:11" ht="47.25">
      <c r="A441" s="37" t="s">
        <v>203</v>
      </c>
      <c r="B441" s="38" t="s">
        <v>115</v>
      </c>
      <c r="C441" s="38" t="s">
        <v>74</v>
      </c>
      <c r="D441" s="38" t="s">
        <v>8</v>
      </c>
      <c r="E441" s="38" t="s">
        <v>319</v>
      </c>
      <c r="F441" s="38" t="s">
        <v>202</v>
      </c>
      <c r="G441" s="32"/>
      <c r="H441" s="36">
        <v>479</v>
      </c>
      <c r="I441" s="89">
        <v>350636</v>
      </c>
      <c r="J441" s="89">
        <v>350628.25</v>
      </c>
      <c r="K441" s="101">
        <f t="shared" si="22"/>
        <v>99.99778973066086</v>
      </c>
    </row>
    <row r="442" spans="1:11" ht="15.75">
      <c r="A442" s="37" t="s">
        <v>243</v>
      </c>
      <c r="B442" s="38" t="s">
        <v>115</v>
      </c>
      <c r="C442" s="38" t="s">
        <v>74</v>
      </c>
      <c r="D442" s="38" t="s">
        <v>8</v>
      </c>
      <c r="E442" s="38" t="s">
        <v>319</v>
      </c>
      <c r="F442" s="38" t="s">
        <v>156</v>
      </c>
      <c r="G442" s="32"/>
      <c r="H442" s="36">
        <v>3046</v>
      </c>
      <c r="I442" s="89">
        <v>2799234</v>
      </c>
      <c r="J442" s="89">
        <v>2788168.7</v>
      </c>
      <c r="K442" s="101">
        <f t="shared" si="22"/>
        <v>99.60470257220368</v>
      </c>
    </row>
    <row r="443" spans="1:11" ht="15.75" hidden="1">
      <c r="A443" s="37" t="s">
        <v>212</v>
      </c>
      <c r="B443" s="38" t="s">
        <v>115</v>
      </c>
      <c r="C443" s="38" t="s">
        <v>74</v>
      </c>
      <c r="D443" s="38" t="s">
        <v>8</v>
      </c>
      <c r="E443" s="38" t="s">
        <v>211</v>
      </c>
      <c r="F443" s="38"/>
      <c r="G443" s="32" t="e">
        <f>#REF!+#REF!+#REF!</f>
        <v>#REF!</v>
      </c>
      <c r="H443" s="36">
        <f>+H446+H444</f>
        <v>-3525</v>
      </c>
      <c r="I443" s="89">
        <f>+I446+I444</f>
        <v>0</v>
      </c>
      <c r="J443" s="89">
        <f>+J446+J444</f>
        <v>0</v>
      </c>
      <c r="K443" s="101" t="e">
        <f t="shared" si="22"/>
        <v>#DIV/0!</v>
      </c>
    </row>
    <row r="444" spans="1:11" ht="15.75" hidden="1">
      <c r="A444" s="37" t="s">
        <v>148</v>
      </c>
      <c r="B444" s="38" t="s">
        <v>115</v>
      </c>
      <c r="C444" s="38" t="s">
        <v>74</v>
      </c>
      <c r="D444" s="38" t="s">
        <v>8</v>
      </c>
      <c r="E444" s="38" t="s">
        <v>211</v>
      </c>
      <c r="F444" s="38" t="s">
        <v>147</v>
      </c>
      <c r="G444" s="32"/>
      <c r="H444" s="36">
        <f>H445</f>
        <v>-658.6</v>
      </c>
      <c r="I444" s="89">
        <f>I445</f>
        <v>0</v>
      </c>
      <c r="J444" s="89">
        <f>J445</f>
        <v>0</v>
      </c>
      <c r="K444" s="101" t="e">
        <f t="shared" si="22"/>
        <v>#DIV/0!</v>
      </c>
    </row>
    <row r="445" spans="1:11" ht="47.25" hidden="1">
      <c r="A445" s="37" t="s">
        <v>203</v>
      </c>
      <c r="B445" s="38" t="s">
        <v>115</v>
      </c>
      <c r="C445" s="38" t="s">
        <v>74</v>
      </c>
      <c r="D445" s="38" t="s">
        <v>8</v>
      </c>
      <c r="E445" s="38" t="s">
        <v>211</v>
      </c>
      <c r="F445" s="38" t="s">
        <v>202</v>
      </c>
      <c r="G445" s="32"/>
      <c r="H445" s="36">
        <v>-658.6</v>
      </c>
      <c r="I445" s="89">
        <v>0</v>
      </c>
      <c r="J445" s="89">
        <v>0</v>
      </c>
      <c r="K445" s="101" t="e">
        <f t="shared" si="22"/>
        <v>#DIV/0!</v>
      </c>
    </row>
    <row r="446" spans="1:11" ht="15.75" hidden="1">
      <c r="A446" s="37" t="s">
        <v>154</v>
      </c>
      <c r="B446" s="38" t="s">
        <v>115</v>
      </c>
      <c r="C446" s="38" t="s">
        <v>74</v>
      </c>
      <c r="D446" s="38" t="s">
        <v>8</v>
      </c>
      <c r="E446" s="38" t="s">
        <v>211</v>
      </c>
      <c r="F446" s="38" t="s">
        <v>153</v>
      </c>
      <c r="G446" s="32"/>
      <c r="H446" s="36">
        <f>H447</f>
        <v>-2866.4</v>
      </c>
      <c r="I446" s="89">
        <f>I447</f>
        <v>0</v>
      </c>
      <c r="J446" s="89">
        <f>J447</f>
        <v>0</v>
      </c>
      <c r="K446" s="101" t="e">
        <f t="shared" si="22"/>
        <v>#DIV/0!</v>
      </c>
    </row>
    <row r="447" spans="1:11" ht="15.75" hidden="1">
      <c r="A447" s="37" t="s">
        <v>157</v>
      </c>
      <c r="B447" s="38" t="s">
        <v>115</v>
      </c>
      <c r="C447" s="38" t="s">
        <v>74</v>
      </c>
      <c r="D447" s="38" t="s">
        <v>8</v>
      </c>
      <c r="E447" s="38" t="s">
        <v>211</v>
      </c>
      <c r="F447" s="38" t="s">
        <v>156</v>
      </c>
      <c r="G447" s="32"/>
      <c r="H447" s="36">
        <v>-2866.4</v>
      </c>
      <c r="I447" s="89">
        <v>0</v>
      </c>
      <c r="J447" s="89">
        <v>0</v>
      </c>
      <c r="K447" s="101" t="e">
        <f t="shared" si="22"/>
        <v>#DIV/0!</v>
      </c>
    </row>
    <row r="448" spans="1:11" ht="15.75">
      <c r="A448" s="37" t="s">
        <v>49</v>
      </c>
      <c r="B448" s="38" t="s">
        <v>115</v>
      </c>
      <c r="C448" s="38" t="s">
        <v>16</v>
      </c>
      <c r="D448" s="38" t="s">
        <v>22</v>
      </c>
      <c r="E448" s="38"/>
      <c r="F448" s="38"/>
      <c r="G448" s="32"/>
      <c r="H448" s="36">
        <f>H449+H452</f>
        <v>0</v>
      </c>
      <c r="I448" s="89">
        <f>I449+I452</f>
        <v>2400000</v>
      </c>
      <c r="J448" s="89">
        <f>J449+J452</f>
        <v>2400000</v>
      </c>
      <c r="K448" s="101">
        <f t="shared" si="22"/>
        <v>100</v>
      </c>
    </row>
    <row r="449" spans="1:11" ht="31.5" hidden="1">
      <c r="A449" s="37" t="s">
        <v>50</v>
      </c>
      <c r="B449" s="38" t="s">
        <v>115</v>
      </c>
      <c r="C449" s="38" t="s">
        <v>16</v>
      </c>
      <c r="D449" s="38" t="s">
        <v>22</v>
      </c>
      <c r="E449" s="38" t="s">
        <v>112</v>
      </c>
      <c r="F449" s="38"/>
      <c r="G449" s="32"/>
      <c r="H449" s="36">
        <f aca="true" t="shared" si="27" ref="H449:J450">H450</f>
        <v>-2400</v>
      </c>
      <c r="I449" s="89">
        <f t="shared" si="27"/>
        <v>0</v>
      </c>
      <c r="J449" s="89">
        <f t="shared" si="27"/>
        <v>0</v>
      </c>
      <c r="K449" s="101" t="e">
        <f t="shared" si="22"/>
        <v>#DIV/0!</v>
      </c>
    </row>
    <row r="450" spans="1:11" ht="15.75" hidden="1">
      <c r="A450" s="37" t="s">
        <v>169</v>
      </c>
      <c r="B450" s="38" t="s">
        <v>115</v>
      </c>
      <c r="C450" s="38" t="s">
        <v>16</v>
      </c>
      <c r="D450" s="38" t="s">
        <v>22</v>
      </c>
      <c r="E450" s="38" t="s">
        <v>112</v>
      </c>
      <c r="F450" s="38" t="s">
        <v>167</v>
      </c>
      <c r="G450" s="32"/>
      <c r="H450" s="36">
        <f t="shared" si="27"/>
        <v>-2400</v>
      </c>
      <c r="I450" s="89">
        <f t="shared" si="27"/>
        <v>0</v>
      </c>
      <c r="J450" s="89">
        <f t="shared" si="27"/>
        <v>0</v>
      </c>
      <c r="K450" s="101" t="e">
        <f t="shared" si="22"/>
        <v>#DIV/0!</v>
      </c>
    </row>
    <row r="451" spans="1:11" ht="31.5" hidden="1">
      <c r="A451" s="37" t="s">
        <v>186</v>
      </c>
      <c r="B451" s="38" t="s">
        <v>115</v>
      </c>
      <c r="C451" s="38" t="s">
        <v>16</v>
      </c>
      <c r="D451" s="38" t="s">
        <v>22</v>
      </c>
      <c r="E451" s="38" t="s">
        <v>112</v>
      </c>
      <c r="F451" s="38" t="s">
        <v>168</v>
      </c>
      <c r="G451" s="32"/>
      <c r="H451" s="36">
        <v>-2400</v>
      </c>
      <c r="I451" s="89">
        <v>0</v>
      </c>
      <c r="J451" s="89">
        <v>0</v>
      </c>
      <c r="K451" s="101" t="e">
        <f t="shared" si="22"/>
        <v>#DIV/0!</v>
      </c>
    </row>
    <row r="452" spans="1:11" ht="31.5">
      <c r="A452" s="37" t="s">
        <v>254</v>
      </c>
      <c r="B452" s="38" t="s">
        <v>115</v>
      </c>
      <c r="C452" s="38" t="s">
        <v>16</v>
      </c>
      <c r="D452" s="38" t="s">
        <v>22</v>
      </c>
      <c r="E452" s="38" t="s">
        <v>255</v>
      </c>
      <c r="F452" s="38"/>
      <c r="G452" s="32"/>
      <c r="H452" s="36">
        <f aca="true" t="shared" si="28" ref="H452:J453">H453</f>
        <v>2400</v>
      </c>
      <c r="I452" s="89">
        <f t="shared" si="28"/>
        <v>2400000</v>
      </c>
      <c r="J452" s="89">
        <f t="shared" si="28"/>
        <v>2400000</v>
      </c>
      <c r="K452" s="101">
        <f t="shared" si="22"/>
        <v>100</v>
      </c>
    </row>
    <row r="453" spans="1:11" ht="31.5">
      <c r="A453" s="37" t="s">
        <v>672</v>
      </c>
      <c r="B453" s="38" t="s">
        <v>115</v>
      </c>
      <c r="C453" s="38" t="s">
        <v>16</v>
      </c>
      <c r="D453" s="38" t="s">
        <v>22</v>
      </c>
      <c r="E453" s="38" t="s">
        <v>320</v>
      </c>
      <c r="F453" s="38"/>
      <c r="G453" s="32"/>
      <c r="H453" s="36">
        <f t="shared" si="28"/>
        <v>2400</v>
      </c>
      <c r="I453" s="89">
        <f t="shared" si="28"/>
        <v>2400000</v>
      </c>
      <c r="J453" s="89">
        <f t="shared" si="28"/>
        <v>2400000</v>
      </c>
      <c r="K453" s="101">
        <f t="shared" si="22"/>
        <v>100</v>
      </c>
    </row>
    <row r="454" spans="1:11" ht="31.5">
      <c r="A454" s="37" t="s">
        <v>186</v>
      </c>
      <c r="B454" s="38" t="s">
        <v>115</v>
      </c>
      <c r="C454" s="38" t="s">
        <v>16</v>
      </c>
      <c r="D454" s="38" t="s">
        <v>22</v>
      </c>
      <c r="E454" s="38" t="s">
        <v>320</v>
      </c>
      <c r="F454" s="38" t="s">
        <v>168</v>
      </c>
      <c r="G454" s="32"/>
      <c r="H454" s="36">
        <v>2400</v>
      </c>
      <c r="I454" s="89">
        <v>2400000</v>
      </c>
      <c r="J454" s="89">
        <v>2400000</v>
      </c>
      <c r="K454" s="101">
        <f t="shared" si="22"/>
        <v>100</v>
      </c>
    </row>
    <row r="455" spans="1:9" ht="15.75">
      <c r="A455" s="50"/>
      <c r="B455" s="58"/>
      <c r="C455" s="58"/>
      <c r="D455" s="58"/>
      <c r="E455" s="58"/>
      <c r="F455" s="58"/>
      <c r="G455" s="51"/>
      <c r="H455" s="51"/>
      <c r="I455" s="51"/>
    </row>
    <row r="456" spans="1:9" ht="15.75">
      <c r="A456" s="52"/>
      <c r="B456" s="53"/>
      <c r="C456" s="53"/>
      <c r="D456" s="53"/>
      <c r="E456" s="53"/>
      <c r="F456" s="53"/>
      <c r="G456" s="51"/>
      <c r="H456" s="51"/>
      <c r="I456" s="79"/>
    </row>
    <row r="457" spans="1:11" ht="31.5">
      <c r="A457" s="54" t="s">
        <v>120</v>
      </c>
      <c r="B457" s="34" t="s">
        <v>89</v>
      </c>
      <c r="C457" s="34" t="s">
        <v>9</v>
      </c>
      <c r="D457" s="34" t="s">
        <v>9</v>
      </c>
      <c r="E457" s="34"/>
      <c r="F457" s="34"/>
      <c r="G457" s="35" t="e">
        <f>#REF!+#REF!+#REF!</f>
        <v>#REF!</v>
      </c>
      <c r="H457" s="35">
        <f>H458</f>
        <v>3213</v>
      </c>
      <c r="I457" s="88">
        <f>I458</f>
        <v>6421862.25</v>
      </c>
      <c r="J457" s="88">
        <f>J458</f>
        <v>6385534.11</v>
      </c>
      <c r="K457" s="101">
        <f aca="true" t="shared" si="29" ref="K457:K504">J457/I457*100</f>
        <v>99.43430521263518</v>
      </c>
    </row>
    <row r="458" spans="1:11" ht="15.75">
      <c r="A458" s="37" t="s">
        <v>7</v>
      </c>
      <c r="B458" s="38" t="s">
        <v>89</v>
      </c>
      <c r="C458" s="38" t="s">
        <v>8</v>
      </c>
      <c r="D458" s="38" t="s">
        <v>9</v>
      </c>
      <c r="E458" s="34"/>
      <c r="F458" s="34"/>
      <c r="G458" s="64"/>
      <c r="H458" s="35">
        <f>H459+H493</f>
        <v>3213</v>
      </c>
      <c r="I458" s="88">
        <f>I459+I493+I500</f>
        <v>6421862.25</v>
      </c>
      <c r="J458" s="88">
        <f>J459+J493+J500</f>
        <v>6385534.11</v>
      </c>
      <c r="K458" s="101">
        <f t="shared" si="29"/>
        <v>99.43430521263518</v>
      </c>
    </row>
    <row r="459" spans="1:11" ht="47.25">
      <c r="A459" s="55" t="s">
        <v>82</v>
      </c>
      <c r="B459" s="38" t="s">
        <v>89</v>
      </c>
      <c r="C459" s="38" t="s">
        <v>8</v>
      </c>
      <c r="D459" s="38" t="s">
        <v>10</v>
      </c>
      <c r="E459" s="38"/>
      <c r="F459" s="38"/>
      <c r="G459" s="32" t="e">
        <f>#REF!+#REF!+#REF!</f>
        <v>#REF!</v>
      </c>
      <c r="H459" s="36">
        <f>H460+H475</f>
        <v>213</v>
      </c>
      <c r="I459" s="89">
        <f>I460+I475</f>
        <v>4530003</v>
      </c>
      <c r="J459" s="89">
        <f>J460+J475</f>
        <v>4499475.86</v>
      </c>
      <c r="K459" s="101">
        <f t="shared" si="29"/>
        <v>99.32611214606261</v>
      </c>
    </row>
    <row r="460" spans="1:11" ht="47.25" hidden="1">
      <c r="A460" s="37" t="s">
        <v>80</v>
      </c>
      <c r="B460" s="38" t="s">
        <v>89</v>
      </c>
      <c r="C460" s="38" t="s">
        <v>8</v>
      </c>
      <c r="D460" s="38" t="s">
        <v>10</v>
      </c>
      <c r="E460" s="38" t="s">
        <v>79</v>
      </c>
      <c r="F460" s="38"/>
      <c r="G460" s="32" t="e">
        <f>#REF!+#REF!+#REF!</f>
        <v>#REF!</v>
      </c>
      <c r="H460" s="36">
        <f>H461+H464</f>
        <v>-4473</v>
      </c>
      <c r="I460" s="89">
        <f>I461+I464</f>
        <v>0</v>
      </c>
      <c r="J460" s="89">
        <f>J461+J464</f>
        <v>0</v>
      </c>
      <c r="K460" s="101" t="e">
        <f t="shared" si="29"/>
        <v>#DIV/0!</v>
      </c>
    </row>
    <row r="461" spans="1:11" ht="15.75" hidden="1">
      <c r="A461" s="37" t="s">
        <v>68</v>
      </c>
      <c r="B461" s="38" t="s">
        <v>89</v>
      </c>
      <c r="C461" s="38" t="s">
        <v>8</v>
      </c>
      <c r="D461" s="38" t="s">
        <v>10</v>
      </c>
      <c r="E461" s="38" t="s">
        <v>83</v>
      </c>
      <c r="F461" s="38"/>
      <c r="G461" s="32" t="e">
        <f>#REF!+#REF!+#REF!</f>
        <v>#REF!</v>
      </c>
      <c r="H461" s="36">
        <f>+H462</f>
        <v>-2009</v>
      </c>
      <c r="I461" s="89">
        <f>+I462</f>
        <v>0</v>
      </c>
      <c r="J461" s="89">
        <f>+J462</f>
        <v>0</v>
      </c>
      <c r="K461" s="101" t="e">
        <f t="shared" si="29"/>
        <v>#DIV/0!</v>
      </c>
    </row>
    <row r="462" spans="1:11" ht="15.75" hidden="1">
      <c r="A462" s="37" t="s">
        <v>148</v>
      </c>
      <c r="B462" s="38" t="s">
        <v>89</v>
      </c>
      <c r="C462" s="38" t="s">
        <v>8</v>
      </c>
      <c r="D462" s="38" t="s">
        <v>10</v>
      </c>
      <c r="E462" s="38" t="s">
        <v>83</v>
      </c>
      <c r="F462" s="38" t="s">
        <v>147</v>
      </c>
      <c r="G462" s="32"/>
      <c r="H462" s="36">
        <f>H463</f>
        <v>-2009</v>
      </c>
      <c r="I462" s="89">
        <f>I463</f>
        <v>0</v>
      </c>
      <c r="J462" s="89">
        <f>J463</f>
        <v>0</v>
      </c>
      <c r="K462" s="101" t="e">
        <f t="shared" si="29"/>
        <v>#DIV/0!</v>
      </c>
    </row>
    <row r="463" spans="1:11" ht="15.75" hidden="1">
      <c r="A463" s="37" t="s">
        <v>150</v>
      </c>
      <c r="B463" s="38" t="s">
        <v>89</v>
      </c>
      <c r="C463" s="38" t="s">
        <v>8</v>
      </c>
      <c r="D463" s="38" t="s">
        <v>10</v>
      </c>
      <c r="E463" s="38" t="s">
        <v>83</v>
      </c>
      <c r="F463" s="38" t="s">
        <v>149</v>
      </c>
      <c r="G463" s="32"/>
      <c r="H463" s="32">
        <v>-2009</v>
      </c>
      <c r="I463" s="89">
        <v>0</v>
      </c>
      <c r="J463" s="89">
        <v>0</v>
      </c>
      <c r="K463" s="101" t="e">
        <f t="shared" si="29"/>
        <v>#DIV/0!</v>
      </c>
    </row>
    <row r="464" spans="1:11" ht="15.75" hidden="1">
      <c r="A464" s="37" t="s">
        <v>11</v>
      </c>
      <c r="B464" s="38" t="s">
        <v>89</v>
      </c>
      <c r="C464" s="38" t="s">
        <v>8</v>
      </c>
      <c r="D464" s="38" t="s">
        <v>10</v>
      </c>
      <c r="E464" s="38" t="s">
        <v>84</v>
      </c>
      <c r="F464" s="38"/>
      <c r="G464" s="32" t="e">
        <f>#REF!+#REF!+#REF!</f>
        <v>#REF!</v>
      </c>
      <c r="H464" s="36">
        <f>+H465+H469+H472</f>
        <v>-2464</v>
      </c>
      <c r="I464" s="89">
        <f>+I465+I469+I472</f>
        <v>0</v>
      </c>
      <c r="J464" s="89">
        <f>+J465+J469+J472</f>
        <v>0</v>
      </c>
      <c r="K464" s="101" t="e">
        <f t="shared" si="29"/>
        <v>#DIV/0!</v>
      </c>
    </row>
    <row r="465" spans="1:11" ht="15.75" hidden="1">
      <c r="A465" s="37" t="s">
        <v>148</v>
      </c>
      <c r="B465" s="39" t="s">
        <v>89</v>
      </c>
      <c r="C465" s="39" t="s">
        <v>8</v>
      </c>
      <c r="D465" s="39" t="s">
        <v>10</v>
      </c>
      <c r="E465" s="39" t="s">
        <v>84</v>
      </c>
      <c r="F465" s="39" t="s">
        <v>147</v>
      </c>
      <c r="G465" s="41"/>
      <c r="H465" s="36">
        <f>H466+H467+H468</f>
        <v>-1923</v>
      </c>
      <c r="I465" s="89">
        <f>I466+I467+I468</f>
        <v>0</v>
      </c>
      <c r="J465" s="89">
        <f>J466+J467+J468</f>
        <v>0</v>
      </c>
      <c r="K465" s="101" t="e">
        <f t="shared" si="29"/>
        <v>#DIV/0!</v>
      </c>
    </row>
    <row r="466" spans="1:11" ht="15.75" hidden="1">
      <c r="A466" s="37" t="s">
        <v>150</v>
      </c>
      <c r="B466" s="39" t="s">
        <v>89</v>
      </c>
      <c r="C466" s="39" t="s">
        <v>8</v>
      </c>
      <c r="D466" s="39" t="s">
        <v>10</v>
      </c>
      <c r="E466" s="39" t="s">
        <v>84</v>
      </c>
      <c r="F466" s="39" t="s">
        <v>149</v>
      </c>
      <c r="G466" s="41"/>
      <c r="H466" s="36">
        <v>-1508</v>
      </c>
      <c r="I466" s="89">
        <v>0</v>
      </c>
      <c r="J466" s="89">
        <v>0</v>
      </c>
      <c r="K466" s="101" t="e">
        <f t="shared" si="29"/>
        <v>#DIV/0!</v>
      </c>
    </row>
    <row r="467" spans="1:11" ht="15.75" hidden="1">
      <c r="A467" s="37" t="s">
        <v>152</v>
      </c>
      <c r="B467" s="39" t="s">
        <v>89</v>
      </c>
      <c r="C467" s="39" t="s">
        <v>8</v>
      </c>
      <c r="D467" s="39" t="s">
        <v>10</v>
      </c>
      <c r="E467" s="39" t="s">
        <v>84</v>
      </c>
      <c r="F467" s="39" t="s">
        <v>151</v>
      </c>
      <c r="G467" s="41"/>
      <c r="H467" s="36">
        <v>-30</v>
      </c>
      <c r="I467" s="89">
        <v>0</v>
      </c>
      <c r="J467" s="89">
        <v>0</v>
      </c>
      <c r="K467" s="101" t="e">
        <f t="shared" si="29"/>
        <v>#DIV/0!</v>
      </c>
    </row>
    <row r="468" spans="1:11" ht="47.25" hidden="1">
      <c r="A468" s="37" t="s">
        <v>203</v>
      </c>
      <c r="B468" s="39" t="s">
        <v>89</v>
      </c>
      <c r="C468" s="39" t="s">
        <v>8</v>
      </c>
      <c r="D468" s="39" t="s">
        <v>10</v>
      </c>
      <c r="E468" s="39" t="s">
        <v>84</v>
      </c>
      <c r="F468" s="39" t="s">
        <v>202</v>
      </c>
      <c r="G468" s="41"/>
      <c r="H468" s="36">
        <v>-385</v>
      </c>
      <c r="I468" s="89">
        <v>0</v>
      </c>
      <c r="J468" s="89">
        <v>0</v>
      </c>
      <c r="K468" s="101" t="e">
        <f t="shared" si="29"/>
        <v>#DIV/0!</v>
      </c>
    </row>
    <row r="469" spans="1:11" ht="15.75" hidden="1">
      <c r="A469" s="37" t="s">
        <v>154</v>
      </c>
      <c r="B469" s="39" t="s">
        <v>89</v>
      </c>
      <c r="C469" s="39" t="s">
        <v>8</v>
      </c>
      <c r="D469" s="39" t="s">
        <v>10</v>
      </c>
      <c r="E469" s="39" t="s">
        <v>84</v>
      </c>
      <c r="F469" s="39" t="s">
        <v>153</v>
      </c>
      <c r="G469" s="41"/>
      <c r="H469" s="36">
        <f>H470+H471</f>
        <v>-525</v>
      </c>
      <c r="I469" s="89">
        <f>I470+I471</f>
        <v>0</v>
      </c>
      <c r="J469" s="89">
        <f>J470+J471</f>
        <v>0</v>
      </c>
      <c r="K469" s="101" t="e">
        <f t="shared" si="29"/>
        <v>#DIV/0!</v>
      </c>
    </row>
    <row r="470" spans="1:11" ht="31.5" hidden="1">
      <c r="A470" s="37" t="s">
        <v>158</v>
      </c>
      <c r="B470" s="39" t="s">
        <v>89</v>
      </c>
      <c r="C470" s="39" t="s">
        <v>8</v>
      </c>
      <c r="D470" s="39" t="s">
        <v>10</v>
      </c>
      <c r="E470" s="39" t="s">
        <v>84</v>
      </c>
      <c r="F470" s="39" t="s">
        <v>155</v>
      </c>
      <c r="G470" s="41"/>
      <c r="H470" s="36">
        <v>-88</v>
      </c>
      <c r="I470" s="89">
        <v>0</v>
      </c>
      <c r="J470" s="89">
        <v>0</v>
      </c>
      <c r="K470" s="101" t="e">
        <f t="shared" si="29"/>
        <v>#DIV/0!</v>
      </c>
    </row>
    <row r="471" spans="1:11" ht="15.75" hidden="1">
      <c r="A471" s="37" t="s">
        <v>157</v>
      </c>
      <c r="B471" s="39" t="s">
        <v>89</v>
      </c>
      <c r="C471" s="39" t="s">
        <v>8</v>
      </c>
      <c r="D471" s="39" t="s">
        <v>10</v>
      </c>
      <c r="E471" s="39" t="s">
        <v>84</v>
      </c>
      <c r="F471" s="39" t="s">
        <v>156</v>
      </c>
      <c r="G471" s="41"/>
      <c r="H471" s="36">
        <v>-437</v>
      </c>
      <c r="I471" s="89">
        <v>0</v>
      </c>
      <c r="J471" s="89">
        <v>0</v>
      </c>
      <c r="K471" s="101" t="e">
        <f t="shared" si="29"/>
        <v>#DIV/0!</v>
      </c>
    </row>
    <row r="472" spans="1:11" ht="15.75" hidden="1">
      <c r="A472" s="37" t="s">
        <v>159</v>
      </c>
      <c r="B472" s="39" t="s">
        <v>89</v>
      </c>
      <c r="C472" s="39" t="s">
        <v>8</v>
      </c>
      <c r="D472" s="39" t="s">
        <v>10</v>
      </c>
      <c r="E472" s="39" t="s">
        <v>84</v>
      </c>
      <c r="F472" s="39" t="s">
        <v>160</v>
      </c>
      <c r="G472" s="41"/>
      <c r="H472" s="36">
        <f>H473+H474</f>
        <v>-16</v>
      </c>
      <c r="I472" s="89">
        <f>I473+I474</f>
        <v>0</v>
      </c>
      <c r="J472" s="89">
        <f>J473+J474</f>
        <v>0</v>
      </c>
      <c r="K472" s="101" t="e">
        <f t="shared" si="29"/>
        <v>#DIV/0!</v>
      </c>
    </row>
    <row r="473" spans="1:11" ht="15.75" hidden="1">
      <c r="A473" s="37" t="s">
        <v>163</v>
      </c>
      <c r="B473" s="39" t="s">
        <v>89</v>
      </c>
      <c r="C473" s="39" t="s">
        <v>8</v>
      </c>
      <c r="D473" s="39" t="s">
        <v>10</v>
      </c>
      <c r="E473" s="39" t="s">
        <v>84</v>
      </c>
      <c r="F473" s="39" t="s">
        <v>161</v>
      </c>
      <c r="G473" s="41"/>
      <c r="H473" s="36">
        <v>-8</v>
      </c>
      <c r="I473" s="89">
        <v>0</v>
      </c>
      <c r="J473" s="89">
        <v>0</v>
      </c>
      <c r="K473" s="101" t="e">
        <f t="shared" si="29"/>
        <v>#DIV/0!</v>
      </c>
    </row>
    <row r="474" spans="1:11" ht="15.75" hidden="1">
      <c r="A474" s="37" t="s">
        <v>164</v>
      </c>
      <c r="B474" s="39" t="s">
        <v>89</v>
      </c>
      <c r="C474" s="39" t="s">
        <v>8</v>
      </c>
      <c r="D474" s="39" t="s">
        <v>10</v>
      </c>
      <c r="E474" s="39" t="s">
        <v>84</v>
      </c>
      <c r="F474" s="39" t="s">
        <v>162</v>
      </c>
      <c r="G474" s="41"/>
      <c r="H474" s="36">
        <v>-8</v>
      </c>
      <c r="I474" s="89">
        <v>0</v>
      </c>
      <c r="J474" s="89">
        <v>0</v>
      </c>
      <c r="K474" s="101" t="e">
        <f t="shared" si="29"/>
        <v>#DIV/0!</v>
      </c>
    </row>
    <row r="475" spans="1:11" ht="47.25">
      <c r="A475" s="37" t="s">
        <v>332</v>
      </c>
      <c r="B475" s="38" t="s">
        <v>89</v>
      </c>
      <c r="C475" s="38" t="s">
        <v>8</v>
      </c>
      <c r="D475" s="38" t="s">
        <v>10</v>
      </c>
      <c r="E475" s="38" t="s">
        <v>333</v>
      </c>
      <c r="F475" s="38"/>
      <c r="G475" s="32" t="e">
        <f>#REF!+#REF!+#REF!</f>
        <v>#REF!</v>
      </c>
      <c r="H475" s="36">
        <f>H476+H480+H491</f>
        <v>4686</v>
      </c>
      <c r="I475" s="89">
        <f>I476+I480+I491</f>
        <v>4530003</v>
      </c>
      <c r="J475" s="89">
        <f>J476+J480+J491</f>
        <v>4499475.86</v>
      </c>
      <c r="K475" s="101">
        <f t="shared" si="29"/>
        <v>99.32611214606261</v>
      </c>
    </row>
    <row r="476" spans="1:11" ht="15.75">
      <c r="A476" s="37" t="s">
        <v>68</v>
      </c>
      <c r="B476" s="38" t="s">
        <v>89</v>
      </c>
      <c r="C476" s="38" t="s">
        <v>8</v>
      </c>
      <c r="D476" s="38" t="s">
        <v>10</v>
      </c>
      <c r="E476" s="38" t="s">
        <v>334</v>
      </c>
      <c r="F476" s="38"/>
      <c r="G476" s="32" t="e">
        <f>#REF!+#REF!+#REF!</f>
        <v>#REF!</v>
      </c>
      <c r="H476" s="36">
        <f>+H477</f>
        <v>2009</v>
      </c>
      <c r="I476" s="89">
        <f>+I477</f>
        <v>2076000</v>
      </c>
      <c r="J476" s="89">
        <f>+J477</f>
        <v>2061623.53</v>
      </c>
      <c r="K476" s="101">
        <f t="shared" si="29"/>
        <v>99.30749181117534</v>
      </c>
    </row>
    <row r="477" spans="1:11" ht="15.75">
      <c r="A477" s="37" t="s">
        <v>148</v>
      </c>
      <c r="B477" s="38" t="s">
        <v>89</v>
      </c>
      <c r="C477" s="38" t="s">
        <v>8</v>
      </c>
      <c r="D477" s="38" t="s">
        <v>10</v>
      </c>
      <c r="E477" s="38" t="s">
        <v>334</v>
      </c>
      <c r="F477" s="38" t="s">
        <v>147</v>
      </c>
      <c r="G477" s="32"/>
      <c r="H477" s="36">
        <f>H478+H479</f>
        <v>2009</v>
      </c>
      <c r="I477" s="89">
        <f>I478+I479</f>
        <v>2076000</v>
      </c>
      <c r="J477" s="89">
        <f>J478+J479</f>
        <v>2061623.53</v>
      </c>
      <c r="K477" s="101">
        <f t="shared" si="29"/>
        <v>99.30749181117534</v>
      </c>
    </row>
    <row r="478" spans="1:11" ht="15.75">
      <c r="A478" s="37" t="s">
        <v>150</v>
      </c>
      <c r="B478" s="38" t="s">
        <v>89</v>
      </c>
      <c r="C478" s="38" t="s">
        <v>8</v>
      </c>
      <c r="D478" s="38" t="s">
        <v>10</v>
      </c>
      <c r="E478" s="38" t="s">
        <v>334</v>
      </c>
      <c r="F478" s="38" t="s">
        <v>149</v>
      </c>
      <c r="G478" s="32"/>
      <c r="H478" s="32">
        <v>1919.68</v>
      </c>
      <c r="I478" s="92">
        <v>1986680</v>
      </c>
      <c r="J478" s="92">
        <v>1972303.53</v>
      </c>
      <c r="K478" s="101">
        <f t="shared" si="29"/>
        <v>99.27635703787223</v>
      </c>
    </row>
    <row r="479" spans="1:11" ht="15.75">
      <c r="A479" s="37" t="s">
        <v>152</v>
      </c>
      <c r="B479" s="38" t="s">
        <v>89</v>
      </c>
      <c r="C479" s="38" t="s">
        <v>8</v>
      </c>
      <c r="D479" s="38" t="s">
        <v>10</v>
      </c>
      <c r="E479" s="38" t="s">
        <v>334</v>
      </c>
      <c r="F479" s="38" t="s">
        <v>151</v>
      </c>
      <c r="G479" s="32"/>
      <c r="H479" s="32">
        <v>89.32</v>
      </c>
      <c r="I479" s="92">
        <v>89320</v>
      </c>
      <c r="J479" s="92">
        <v>89320</v>
      </c>
      <c r="K479" s="101">
        <f t="shared" si="29"/>
        <v>100</v>
      </c>
    </row>
    <row r="480" spans="1:11" ht="31.5">
      <c r="A480" s="37" t="s">
        <v>335</v>
      </c>
      <c r="B480" s="38" t="s">
        <v>89</v>
      </c>
      <c r="C480" s="38" t="s">
        <v>8</v>
      </c>
      <c r="D480" s="38" t="s">
        <v>10</v>
      </c>
      <c r="E480" s="38" t="s">
        <v>336</v>
      </c>
      <c r="F480" s="38"/>
      <c r="G480" s="32" t="e">
        <f>#REF!+#REF!+#REF!</f>
        <v>#REF!</v>
      </c>
      <c r="H480" s="36">
        <f>+H481+H485+H488</f>
        <v>2677</v>
      </c>
      <c r="I480" s="89">
        <f>+I481+I485+I488</f>
        <v>2454003</v>
      </c>
      <c r="J480" s="89">
        <f>+J481+J485+J488</f>
        <v>2437852.33</v>
      </c>
      <c r="K480" s="101">
        <f t="shared" si="29"/>
        <v>99.34186429274943</v>
      </c>
    </row>
    <row r="481" spans="1:11" ht="15.75">
      <c r="A481" s="37" t="s">
        <v>148</v>
      </c>
      <c r="B481" s="39" t="s">
        <v>89</v>
      </c>
      <c r="C481" s="39" t="s">
        <v>8</v>
      </c>
      <c r="D481" s="39" t="s">
        <v>10</v>
      </c>
      <c r="E481" s="38" t="s">
        <v>336</v>
      </c>
      <c r="F481" s="39" t="s">
        <v>147</v>
      </c>
      <c r="G481" s="41"/>
      <c r="H481" s="36">
        <f>H482+H483+H484</f>
        <v>2095.233</v>
      </c>
      <c r="I481" s="89">
        <f>I482+I483+I484</f>
        <v>2026615</v>
      </c>
      <c r="J481" s="89">
        <f>J482+J483+J484</f>
        <v>2019294.53</v>
      </c>
      <c r="K481" s="101">
        <f t="shared" si="29"/>
        <v>99.63878339003708</v>
      </c>
    </row>
    <row r="482" spans="1:11" ht="15.75">
      <c r="A482" s="37" t="s">
        <v>150</v>
      </c>
      <c r="B482" s="39" t="s">
        <v>89</v>
      </c>
      <c r="C482" s="39" t="s">
        <v>8</v>
      </c>
      <c r="D482" s="39" t="s">
        <v>10</v>
      </c>
      <c r="E482" s="38" t="s">
        <v>336</v>
      </c>
      <c r="F482" s="39" t="s">
        <v>149</v>
      </c>
      <c r="G482" s="41"/>
      <c r="H482" s="36">
        <f>1431.371+190</f>
        <v>1621.371</v>
      </c>
      <c r="I482" s="89">
        <v>1621371</v>
      </c>
      <c r="J482" s="89">
        <v>1614052.19</v>
      </c>
      <c r="K482" s="101">
        <f t="shared" si="29"/>
        <v>99.5486036200228</v>
      </c>
    </row>
    <row r="483" spans="1:11" ht="15.75">
      <c r="A483" s="37" t="s">
        <v>152</v>
      </c>
      <c r="B483" s="39" t="s">
        <v>89</v>
      </c>
      <c r="C483" s="39" t="s">
        <v>8</v>
      </c>
      <c r="D483" s="39" t="s">
        <v>10</v>
      </c>
      <c r="E483" s="38" t="s">
        <v>336</v>
      </c>
      <c r="F483" s="39" t="s">
        <v>151</v>
      </c>
      <c r="G483" s="41"/>
      <c r="H483" s="36">
        <v>88.862</v>
      </c>
      <c r="I483" s="89">
        <v>85744</v>
      </c>
      <c r="J483" s="89">
        <v>85742.34</v>
      </c>
      <c r="K483" s="101">
        <f t="shared" si="29"/>
        <v>99.99806400447845</v>
      </c>
    </row>
    <row r="484" spans="1:11" ht="47.25">
      <c r="A484" s="37" t="s">
        <v>203</v>
      </c>
      <c r="B484" s="39" t="s">
        <v>89</v>
      </c>
      <c r="C484" s="39" t="s">
        <v>8</v>
      </c>
      <c r="D484" s="39" t="s">
        <v>10</v>
      </c>
      <c r="E484" s="38" t="s">
        <v>336</v>
      </c>
      <c r="F484" s="39" t="s">
        <v>202</v>
      </c>
      <c r="G484" s="41"/>
      <c r="H484" s="36">
        <v>385</v>
      </c>
      <c r="I484" s="89">
        <v>319500</v>
      </c>
      <c r="J484" s="89">
        <v>319500</v>
      </c>
      <c r="K484" s="101">
        <f t="shared" si="29"/>
        <v>100</v>
      </c>
    </row>
    <row r="485" spans="1:11" ht="15.75">
      <c r="A485" s="37" t="s">
        <v>154</v>
      </c>
      <c r="B485" s="39" t="s">
        <v>89</v>
      </c>
      <c r="C485" s="39" t="s">
        <v>8</v>
      </c>
      <c r="D485" s="39" t="s">
        <v>10</v>
      </c>
      <c r="E485" s="38" t="s">
        <v>336</v>
      </c>
      <c r="F485" s="39" t="s">
        <v>153</v>
      </c>
      <c r="G485" s="41"/>
      <c r="H485" s="36">
        <f>H486+H487</f>
        <v>565.7669999999999</v>
      </c>
      <c r="I485" s="89">
        <f>I486+I487</f>
        <v>421073</v>
      </c>
      <c r="J485" s="89">
        <f>J486+J487</f>
        <v>413622.82999999996</v>
      </c>
      <c r="K485" s="101">
        <f t="shared" si="29"/>
        <v>98.23067021632828</v>
      </c>
    </row>
    <row r="486" spans="1:11" ht="31.5">
      <c r="A486" s="37" t="s">
        <v>158</v>
      </c>
      <c r="B486" s="39" t="s">
        <v>89</v>
      </c>
      <c r="C486" s="39" t="s">
        <v>8</v>
      </c>
      <c r="D486" s="39" t="s">
        <v>10</v>
      </c>
      <c r="E486" s="38" t="s">
        <v>336</v>
      </c>
      <c r="F486" s="39" t="s">
        <v>155</v>
      </c>
      <c r="G486" s="41"/>
      <c r="H486" s="36">
        <v>97.3</v>
      </c>
      <c r="I486" s="89">
        <v>69490</v>
      </c>
      <c r="J486" s="89">
        <v>65900.79</v>
      </c>
      <c r="K486" s="101">
        <f t="shared" si="29"/>
        <v>94.83492588861706</v>
      </c>
    </row>
    <row r="487" spans="1:11" ht="15.75">
      <c r="A487" s="37" t="s">
        <v>157</v>
      </c>
      <c r="B487" s="39" t="s">
        <v>89</v>
      </c>
      <c r="C487" s="39" t="s">
        <v>8</v>
      </c>
      <c r="D487" s="39" t="s">
        <v>10</v>
      </c>
      <c r="E487" s="38" t="s">
        <v>336</v>
      </c>
      <c r="F487" s="39" t="s">
        <v>156</v>
      </c>
      <c r="G487" s="41"/>
      <c r="H487" s="36">
        <v>468.467</v>
      </c>
      <c r="I487" s="89">
        <v>351583</v>
      </c>
      <c r="J487" s="89">
        <v>347722.04</v>
      </c>
      <c r="K487" s="101">
        <f t="shared" si="29"/>
        <v>98.90183541297503</v>
      </c>
    </row>
    <row r="488" spans="1:11" ht="15.75">
      <c r="A488" s="37" t="s">
        <v>159</v>
      </c>
      <c r="B488" s="39" t="s">
        <v>89</v>
      </c>
      <c r="C488" s="39" t="s">
        <v>8</v>
      </c>
      <c r="D488" s="39" t="s">
        <v>10</v>
      </c>
      <c r="E488" s="38" t="s">
        <v>336</v>
      </c>
      <c r="F488" s="39" t="s">
        <v>160</v>
      </c>
      <c r="G488" s="41"/>
      <c r="H488" s="36">
        <f>H489+H490</f>
        <v>16</v>
      </c>
      <c r="I488" s="89">
        <f>I489+I490</f>
        <v>6315</v>
      </c>
      <c r="J488" s="89">
        <f>J489+J490</f>
        <v>4934.969999999999</v>
      </c>
      <c r="K488" s="101">
        <f t="shared" si="29"/>
        <v>78.14679334916863</v>
      </c>
    </row>
    <row r="489" spans="1:11" ht="15.75">
      <c r="A489" s="37" t="s">
        <v>163</v>
      </c>
      <c r="B489" s="39" t="s">
        <v>89</v>
      </c>
      <c r="C489" s="39" t="s">
        <v>8</v>
      </c>
      <c r="D489" s="39" t="s">
        <v>10</v>
      </c>
      <c r="E489" s="38" t="s">
        <v>336</v>
      </c>
      <c r="F489" s="39" t="s">
        <v>161</v>
      </c>
      <c r="G489" s="41"/>
      <c r="H489" s="36">
        <v>8</v>
      </c>
      <c r="I489" s="89">
        <v>1815</v>
      </c>
      <c r="J489" s="89">
        <v>1032</v>
      </c>
      <c r="K489" s="101">
        <f t="shared" si="29"/>
        <v>56.85950413223141</v>
      </c>
    </row>
    <row r="490" spans="1:11" ht="15.75">
      <c r="A490" s="37" t="s">
        <v>164</v>
      </c>
      <c r="B490" s="39" t="s">
        <v>89</v>
      </c>
      <c r="C490" s="39" t="s">
        <v>8</v>
      </c>
      <c r="D490" s="39" t="s">
        <v>10</v>
      </c>
      <c r="E490" s="38" t="s">
        <v>336</v>
      </c>
      <c r="F490" s="39" t="s">
        <v>162</v>
      </c>
      <c r="G490" s="41"/>
      <c r="H490" s="36">
        <v>8</v>
      </c>
      <c r="I490" s="89">
        <v>4500</v>
      </c>
      <c r="J490" s="89">
        <v>3902.97</v>
      </c>
      <c r="K490" s="101">
        <f t="shared" si="29"/>
        <v>86.73266666666666</v>
      </c>
    </row>
    <row r="491" spans="1:11" ht="31.5" hidden="1">
      <c r="A491" s="37" t="s">
        <v>337</v>
      </c>
      <c r="B491" s="39" t="s">
        <v>89</v>
      </c>
      <c r="C491" s="39" t="s">
        <v>8</v>
      </c>
      <c r="D491" s="39" t="s">
        <v>10</v>
      </c>
      <c r="E491" s="38" t="s">
        <v>338</v>
      </c>
      <c r="F491" s="39"/>
      <c r="G491" s="41"/>
      <c r="H491" s="36">
        <f>H492</f>
        <v>0</v>
      </c>
      <c r="I491" s="89">
        <f>I492</f>
        <v>0</v>
      </c>
      <c r="J491" s="89">
        <f>J492</f>
        <v>0</v>
      </c>
      <c r="K491" s="101" t="e">
        <f t="shared" si="29"/>
        <v>#DIV/0!</v>
      </c>
    </row>
    <row r="492" spans="1:11" ht="15.75" hidden="1">
      <c r="A492" s="37" t="s">
        <v>157</v>
      </c>
      <c r="B492" s="39" t="s">
        <v>89</v>
      </c>
      <c r="C492" s="39" t="s">
        <v>8</v>
      </c>
      <c r="D492" s="39" t="s">
        <v>10</v>
      </c>
      <c r="E492" s="38" t="s">
        <v>338</v>
      </c>
      <c r="F492" s="39" t="s">
        <v>156</v>
      </c>
      <c r="G492" s="41"/>
      <c r="H492" s="36"/>
      <c r="I492" s="89"/>
      <c r="J492" s="89"/>
      <c r="K492" s="101" t="e">
        <f t="shared" si="29"/>
        <v>#DIV/0!</v>
      </c>
    </row>
    <row r="493" spans="1:11" ht="15.75">
      <c r="A493" s="37" t="s">
        <v>86</v>
      </c>
      <c r="B493" s="39" t="s">
        <v>89</v>
      </c>
      <c r="C493" s="38" t="s">
        <v>8</v>
      </c>
      <c r="D493" s="38" t="s">
        <v>32</v>
      </c>
      <c r="E493" s="38"/>
      <c r="F493" s="38"/>
      <c r="G493" s="32" t="e">
        <f>#REF!+#REF!+#REF!</f>
        <v>#REF!</v>
      </c>
      <c r="H493" s="36">
        <f aca="true" t="shared" si="30" ref="H493:J494">H494</f>
        <v>3000</v>
      </c>
      <c r="I493" s="89">
        <f t="shared" si="30"/>
        <v>1397348</v>
      </c>
      <c r="J493" s="89">
        <f t="shared" si="30"/>
        <v>1397348</v>
      </c>
      <c r="K493" s="101">
        <f t="shared" si="29"/>
        <v>100</v>
      </c>
    </row>
    <row r="494" spans="1:11" ht="47.25">
      <c r="A494" s="37" t="s">
        <v>332</v>
      </c>
      <c r="B494" s="31" t="s">
        <v>89</v>
      </c>
      <c r="C494" s="38" t="s">
        <v>8</v>
      </c>
      <c r="D494" s="38" t="s">
        <v>32</v>
      </c>
      <c r="E494" s="38" t="s">
        <v>333</v>
      </c>
      <c r="F494" s="38"/>
      <c r="G494" s="32" t="e">
        <f>#REF!+#REF!+#REF!</f>
        <v>#REF!</v>
      </c>
      <c r="H494" s="36">
        <f t="shared" si="30"/>
        <v>3000</v>
      </c>
      <c r="I494" s="89">
        <f t="shared" si="30"/>
        <v>1397348</v>
      </c>
      <c r="J494" s="89">
        <f t="shared" si="30"/>
        <v>1397348</v>
      </c>
      <c r="K494" s="101">
        <f t="shared" si="29"/>
        <v>100</v>
      </c>
    </row>
    <row r="495" spans="1:11" ht="15.75">
      <c r="A495" s="37" t="s">
        <v>340</v>
      </c>
      <c r="B495" s="31" t="s">
        <v>89</v>
      </c>
      <c r="C495" s="38" t="s">
        <v>8</v>
      </c>
      <c r="D495" s="38" t="s">
        <v>32</v>
      </c>
      <c r="E495" s="38" t="s">
        <v>339</v>
      </c>
      <c r="F495" s="38"/>
      <c r="G495" s="32" t="e">
        <f>#REF!+#REF!+#REF!</f>
        <v>#REF!</v>
      </c>
      <c r="H495" s="36">
        <f>H496+H498</f>
        <v>3000</v>
      </c>
      <c r="I495" s="89">
        <f>I496+I498</f>
        <v>1397348</v>
      </c>
      <c r="J495" s="89">
        <f>J496+J498</f>
        <v>1397348</v>
      </c>
      <c r="K495" s="101">
        <f t="shared" si="29"/>
        <v>100</v>
      </c>
    </row>
    <row r="496" spans="1:11" ht="31.5" hidden="1">
      <c r="A496" s="37" t="s">
        <v>341</v>
      </c>
      <c r="B496" s="31" t="s">
        <v>89</v>
      </c>
      <c r="C496" s="38" t="s">
        <v>8</v>
      </c>
      <c r="D496" s="38" t="s">
        <v>32</v>
      </c>
      <c r="E496" s="38" t="s">
        <v>342</v>
      </c>
      <c r="F496" s="38"/>
      <c r="G496" s="32" t="e">
        <f>#REF!+#REF!+#REF!</f>
        <v>#REF!</v>
      </c>
      <c r="H496" s="36">
        <f>H497</f>
        <v>0</v>
      </c>
      <c r="I496" s="89">
        <f>I497</f>
        <v>0</v>
      </c>
      <c r="J496" s="89">
        <f>J497</f>
        <v>0</v>
      </c>
      <c r="K496" s="101" t="e">
        <f t="shared" si="29"/>
        <v>#DIV/0!</v>
      </c>
    </row>
    <row r="497" spans="1:11" ht="15.75" hidden="1">
      <c r="A497" s="37" t="s">
        <v>157</v>
      </c>
      <c r="B497" s="31" t="s">
        <v>89</v>
      </c>
      <c r="C497" s="38" t="s">
        <v>8</v>
      </c>
      <c r="D497" s="38" t="s">
        <v>32</v>
      </c>
      <c r="E497" s="38" t="s">
        <v>342</v>
      </c>
      <c r="F497" s="38" t="s">
        <v>156</v>
      </c>
      <c r="G497" s="32"/>
      <c r="H497" s="36"/>
      <c r="I497" s="89"/>
      <c r="J497" s="89"/>
      <c r="K497" s="101" t="e">
        <f t="shared" si="29"/>
        <v>#DIV/0!</v>
      </c>
    </row>
    <row r="498" spans="1:11" ht="31.5">
      <c r="A498" s="37" t="s">
        <v>343</v>
      </c>
      <c r="B498" s="31" t="s">
        <v>89</v>
      </c>
      <c r="C498" s="38" t="s">
        <v>8</v>
      </c>
      <c r="D498" s="38" t="s">
        <v>32</v>
      </c>
      <c r="E498" s="38" t="s">
        <v>344</v>
      </c>
      <c r="F498" s="38"/>
      <c r="G498" s="32"/>
      <c r="H498" s="36">
        <f>H499</f>
        <v>3000</v>
      </c>
      <c r="I498" s="89">
        <f>I499</f>
        <v>1397348</v>
      </c>
      <c r="J498" s="89">
        <f>J499</f>
        <v>1397348</v>
      </c>
      <c r="K498" s="101">
        <f t="shared" si="29"/>
        <v>100</v>
      </c>
    </row>
    <row r="499" spans="1:11" ht="15.75">
      <c r="A499" s="37" t="s">
        <v>157</v>
      </c>
      <c r="B499" s="31" t="s">
        <v>89</v>
      </c>
      <c r="C499" s="38" t="s">
        <v>8</v>
      </c>
      <c r="D499" s="38" t="s">
        <v>32</v>
      </c>
      <c r="E499" s="38" t="s">
        <v>344</v>
      </c>
      <c r="F499" s="38" t="s">
        <v>156</v>
      </c>
      <c r="G499" s="32"/>
      <c r="H499" s="36">
        <v>3000</v>
      </c>
      <c r="I499" s="89">
        <v>1397348</v>
      </c>
      <c r="J499" s="89">
        <v>1397348</v>
      </c>
      <c r="K499" s="101">
        <f t="shared" si="29"/>
        <v>100</v>
      </c>
    </row>
    <row r="500" spans="1:11" ht="15.75">
      <c r="A500" s="37" t="s">
        <v>70</v>
      </c>
      <c r="B500" s="38" t="s">
        <v>89</v>
      </c>
      <c r="C500" s="38" t="s">
        <v>8</v>
      </c>
      <c r="D500" s="38" t="s">
        <v>134</v>
      </c>
      <c r="E500" s="38"/>
      <c r="F500" s="38"/>
      <c r="G500" s="36"/>
      <c r="H500" s="36"/>
      <c r="I500" s="89">
        <f>I501</f>
        <v>494511.25</v>
      </c>
      <c r="J500" s="89">
        <f>J501</f>
        <v>488710.25</v>
      </c>
      <c r="K500" s="101">
        <f t="shared" si="29"/>
        <v>98.82692254220707</v>
      </c>
    </row>
    <row r="501" spans="1:11" ht="63">
      <c r="A501" s="37" t="s">
        <v>536</v>
      </c>
      <c r="B501" s="38" t="s">
        <v>89</v>
      </c>
      <c r="C501" s="38" t="s">
        <v>8</v>
      </c>
      <c r="D501" s="38" t="s">
        <v>134</v>
      </c>
      <c r="E501" s="38" t="s">
        <v>535</v>
      </c>
      <c r="F501" s="38"/>
      <c r="G501" s="36"/>
      <c r="H501" s="36"/>
      <c r="I501" s="89">
        <f>I502</f>
        <v>494511.25</v>
      </c>
      <c r="J501" s="89">
        <f>J502</f>
        <v>488710.25</v>
      </c>
      <c r="K501" s="101">
        <f t="shared" si="29"/>
        <v>98.82692254220707</v>
      </c>
    </row>
    <row r="502" spans="1:11" ht="15.75">
      <c r="A502" s="37" t="s">
        <v>154</v>
      </c>
      <c r="B502" s="38" t="s">
        <v>89</v>
      </c>
      <c r="C502" s="38" t="s">
        <v>8</v>
      </c>
      <c r="D502" s="38" t="s">
        <v>134</v>
      </c>
      <c r="E502" s="38" t="s">
        <v>535</v>
      </c>
      <c r="F502" s="38" t="s">
        <v>153</v>
      </c>
      <c r="G502" s="36"/>
      <c r="H502" s="36"/>
      <c r="I502" s="89">
        <f>I504+I503</f>
        <v>494511.25</v>
      </c>
      <c r="J502" s="89">
        <f>J504+J503</f>
        <v>488710.25</v>
      </c>
      <c r="K502" s="101">
        <f t="shared" si="29"/>
        <v>98.82692254220707</v>
      </c>
    </row>
    <row r="503" spans="1:11" ht="31.5">
      <c r="A503" s="37" t="s">
        <v>158</v>
      </c>
      <c r="B503" s="38" t="s">
        <v>89</v>
      </c>
      <c r="C503" s="38" t="s">
        <v>8</v>
      </c>
      <c r="D503" s="38" t="s">
        <v>134</v>
      </c>
      <c r="E503" s="38" t="s">
        <v>535</v>
      </c>
      <c r="F503" s="38" t="s">
        <v>155</v>
      </c>
      <c r="G503" s="36"/>
      <c r="H503" s="36"/>
      <c r="I503" s="89">
        <v>10500</v>
      </c>
      <c r="J503" s="89">
        <v>10499</v>
      </c>
      <c r="K503" s="101">
        <f t="shared" si="29"/>
        <v>99.99047619047619</v>
      </c>
    </row>
    <row r="504" spans="1:11" ht="15.75">
      <c r="A504" s="37" t="s">
        <v>157</v>
      </c>
      <c r="B504" s="38" t="s">
        <v>89</v>
      </c>
      <c r="C504" s="38" t="s">
        <v>8</v>
      </c>
      <c r="D504" s="38" t="s">
        <v>134</v>
      </c>
      <c r="E504" s="38" t="s">
        <v>535</v>
      </c>
      <c r="F504" s="38" t="s">
        <v>156</v>
      </c>
      <c r="G504" s="36"/>
      <c r="H504" s="36"/>
      <c r="I504" s="89">
        <v>484011.25</v>
      </c>
      <c r="J504" s="89">
        <v>478211.25</v>
      </c>
      <c r="K504" s="101">
        <f t="shared" si="29"/>
        <v>98.80168074605704</v>
      </c>
    </row>
    <row r="505" spans="1:10" ht="15.75">
      <c r="A505" s="50"/>
      <c r="B505" s="58"/>
      <c r="C505" s="58"/>
      <c r="D505" s="58"/>
      <c r="E505" s="58"/>
      <c r="F505" s="58"/>
      <c r="G505" s="51"/>
      <c r="H505" s="51"/>
      <c r="I505" s="51"/>
      <c r="J505" s="80"/>
    </row>
    <row r="506" spans="1:9" ht="15.75">
      <c r="A506" s="94"/>
      <c r="B506" s="58"/>
      <c r="C506" s="58"/>
      <c r="D506" s="58"/>
      <c r="E506" s="58"/>
      <c r="F506" s="58"/>
      <c r="G506" s="51"/>
      <c r="H506" s="51"/>
      <c r="I506" s="51"/>
    </row>
    <row r="507" spans="1:11" ht="31.5">
      <c r="A507" s="95" t="s">
        <v>121</v>
      </c>
      <c r="B507" s="34" t="s">
        <v>190</v>
      </c>
      <c r="C507" s="34" t="s">
        <v>9</v>
      </c>
      <c r="D507" s="34" t="s">
        <v>9</v>
      </c>
      <c r="E507" s="34"/>
      <c r="F507" s="34"/>
      <c r="G507" s="35" t="e">
        <f>#REF!+#REF!+#REF!</f>
        <v>#REF!</v>
      </c>
      <c r="H507" s="35" t="e">
        <f>H508+H535</f>
        <v>#REF!</v>
      </c>
      <c r="I507" s="88">
        <f>I508+I535</f>
        <v>64142223</v>
      </c>
      <c r="J507" s="88">
        <f>J508+J535</f>
        <v>62267342.760000005</v>
      </c>
      <c r="K507" s="101">
        <f aca="true" t="shared" si="31" ref="K507:K570">J507/I507*100</f>
        <v>97.07699522668555</v>
      </c>
    </row>
    <row r="508" spans="1:11" ht="15.75">
      <c r="A508" s="37" t="s">
        <v>31</v>
      </c>
      <c r="B508" s="31" t="s">
        <v>190</v>
      </c>
      <c r="C508" s="31" t="s">
        <v>32</v>
      </c>
      <c r="D508" s="31" t="s">
        <v>9</v>
      </c>
      <c r="E508" s="31"/>
      <c r="F508" s="31"/>
      <c r="G508" s="32" t="e">
        <f>#REF!+#REF!+#REF!</f>
        <v>#REF!</v>
      </c>
      <c r="H508" s="32" t="e">
        <f>H509</f>
        <v>#REF!</v>
      </c>
      <c r="I508" s="92">
        <f>I509</f>
        <v>37633408</v>
      </c>
      <c r="J508" s="92">
        <f>J509</f>
        <v>36875572.82</v>
      </c>
      <c r="K508" s="101">
        <f t="shared" si="31"/>
        <v>97.9862701246722</v>
      </c>
    </row>
    <row r="509" spans="1:11" ht="15.75">
      <c r="A509" s="37" t="s">
        <v>36</v>
      </c>
      <c r="B509" s="31" t="s">
        <v>190</v>
      </c>
      <c r="C509" s="31" t="s">
        <v>32</v>
      </c>
      <c r="D509" s="31" t="s">
        <v>22</v>
      </c>
      <c r="E509" s="31"/>
      <c r="F509" s="31"/>
      <c r="G509" s="32" t="e">
        <f>#REF!+#REF!+#REF!</f>
        <v>#REF!</v>
      </c>
      <c r="H509" s="32" t="e">
        <f>H529+H510</f>
        <v>#REF!</v>
      </c>
      <c r="I509" s="92">
        <f>I529+I510+I532</f>
        <v>37633408</v>
      </c>
      <c r="J509" s="92">
        <f>J529+J510+J532</f>
        <v>36875572.82</v>
      </c>
      <c r="K509" s="101">
        <f t="shared" si="31"/>
        <v>97.9862701246722</v>
      </c>
    </row>
    <row r="510" spans="1:11" s="29" customFormat="1" ht="47.25">
      <c r="A510" s="48" t="s">
        <v>673</v>
      </c>
      <c r="B510" s="31" t="s">
        <v>190</v>
      </c>
      <c r="C510" s="38" t="s">
        <v>32</v>
      </c>
      <c r="D510" s="38" t="s">
        <v>22</v>
      </c>
      <c r="E510" s="38" t="s">
        <v>457</v>
      </c>
      <c r="F510" s="38"/>
      <c r="G510" s="32" t="e">
        <f>#REF!+#REF!+#REF!</f>
        <v>#REF!</v>
      </c>
      <c r="H510" s="32">
        <f aca="true" t="shared" si="32" ref="H510:J511">H511</f>
        <v>34927</v>
      </c>
      <c r="I510" s="92">
        <f t="shared" si="32"/>
        <v>34660700</v>
      </c>
      <c r="J510" s="92">
        <f t="shared" si="32"/>
        <v>33902864.82</v>
      </c>
      <c r="K510" s="101">
        <f t="shared" si="31"/>
        <v>97.81356066092145</v>
      </c>
    </row>
    <row r="511" spans="1:11" s="29" customFormat="1" ht="78.75">
      <c r="A511" s="37" t="s">
        <v>674</v>
      </c>
      <c r="B511" s="31" t="s">
        <v>190</v>
      </c>
      <c r="C511" s="38" t="s">
        <v>32</v>
      </c>
      <c r="D511" s="38" t="s">
        <v>22</v>
      </c>
      <c r="E511" s="38" t="s">
        <v>478</v>
      </c>
      <c r="F511" s="38"/>
      <c r="G511" s="32" t="e">
        <f>#REF!+#REF!+#REF!</f>
        <v>#REF!</v>
      </c>
      <c r="H511" s="32">
        <f t="shared" si="32"/>
        <v>34927</v>
      </c>
      <c r="I511" s="92">
        <f t="shared" si="32"/>
        <v>34660700</v>
      </c>
      <c r="J511" s="92">
        <f t="shared" si="32"/>
        <v>33902864.82</v>
      </c>
      <c r="K511" s="101">
        <f t="shared" si="31"/>
        <v>97.81356066092145</v>
      </c>
    </row>
    <row r="512" spans="1:11" s="29" customFormat="1" ht="126">
      <c r="A512" s="37" t="s">
        <v>675</v>
      </c>
      <c r="B512" s="31" t="s">
        <v>190</v>
      </c>
      <c r="C512" s="31" t="s">
        <v>32</v>
      </c>
      <c r="D512" s="31" t="s">
        <v>22</v>
      </c>
      <c r="E512" s="31" t="s">
        <v>479</v>
      </c>
      <c r="F512" s="31"/>
      <c r="G512" s="32" t="e">
        <f>#REF!+#REF!+#REF!</f>
        <v>#REF!</v>
      </c>
      <c r="H512" s="32">
        <f>H513+H516+H518+H520+H523+H526</f>
        <v>34927</v>
      </c>
      <c r="I512" s="92">
        <f>I513+I516+I518+I520+I523+I526</f>
        <v>34660700</v>
      </c>
      <c r="J512" s="92">
        <f>J513+J516+J518+J520+J523+J526</f>
        <v>33902864.82</v>
      </c>
      <c r="K512" s="101">
        <f t="shared" si="31"/>
        <v>97.81356066092145</v>
      </c>
    </row>
    <row r="513" spans="1:11" s="29" customFormat="1" ht="110.25">
      <c r="A513" s="37" t="s">
        <v>676</v>
      </c>
      <c r="B513" s="31" t="s">
        <v>190</v>
      </c>
      <c r="C513" s="31" t="s">
        <v>32</v>
      </c>
      <c r="D513" s="31" t="s">
        <v>22</v>
      </c>
      <c r="E513" s="31" t="s">
        <v>480</v>
      </c>
      <c r="F513" s="31"/>
      <c r="G513" s="32" t="e">
        <f>#REF!+#REF!+#REF!</f>
        <v>#REF!</v>
      </c>
      <c r="H513" s="32">
        <f>H514+H515</f>
        <v>31732.3</v>
      </c>
      <c r="I513" s="92">
        <f>I514+I515</f>
        <v>31666000</v>
      </c>
      <c r="J513" s="92">
        <f>J514+J515</f>
        <v>31666000</v>
      </c>
      <c r="K513" s="101">
        <f t="shared" si="31"/>
        <v>100</v>
      </c>
    </row>
    <row r="514" spans="1:11" s="29" customFormat="1" ht="47.25">
      <c r="A514" s="37" t="s">
        <v>451</v>
      </c>
      <c r="B514" s="31" t="s">
        <v>190</v>
      </c>
      <c r="C514" s="31" t="s">
        <v>32</v>
      </c>
      <c r="D514" s="31" t="s">
        <v>22</v>
      </c>
      <c r="E514" s="31" t="s">
        <v>480</v>
      </c>
      <c r="F514" s="31" t="s">
        <v>168</v>
      </c>
      <c r="G514" s="32"/>
      <c r="H514" s="32">
        <v>31732.3</v>
      </c>
      <c r="I514" s="92">
        <v>31666000</v>
      </c>
      <c r="J514" s="92">
        <v>31666000</v>
      </c>
      <c r="K514" s="101">
        <f t="shared" si="31"/>
        <v>100</v>
      </c>
    </row>
    <row r="515" spans="1:11" s="29" customFormat="1" ht="15.75" hidden="1">
      <c r="A515" s="37" t="s">
        <v>188</v>
      </c>
      <c r="B515" s="31" t="s">
        <v>190</v>
      </c>
      <c r="C515" s="31" t="s">
        <v>32</v>
      </c>
      <c r="D515" s="31" t="s">
        <v>22</v>
      </c>
      <c r="E515" s="31" t="s">
        <v>480</v>
      </c>
      <c r="F515" s="31" t="s">
        <v>187</v>
      </c>
      <c r="G515" s="32"/>
      <c r="H515" s="32"/>
      <c r="I515" s="92"/>
      <c r="J515" s="92"/>
      <c r="K515" s="101" t="e">
        <f t="shared" si="31"/>
        <v>#DIV/0!</v>
      </c>
    </row>
    <row r="516" spans="1:11" s="29" customFormat="1" ht="110.25">
      <c r="A516" s="37" t="s">
        <v>677</v>
      </c>
      <c r="B516" s="31" t="s">
        <v>190</v>
      </c>
      <c r="C516" s="31" t="s">
        <v>32</v>
      </c>
      <c r="D516" s="31" t="s">
        <v>22</v>
      </c>
      <c r="E516" s="38" t="s">
        <v>481</v>
      </c>
      <c r="F516" s="38"/>
      <c r="G516" s="32"/>
      <c r="H516" s="32">
        <f>H517</f>
        <v>2300.16</v>
      </c>
      <c r="I516" s="92">
        <f>I517</f>
        <v>2150160</v>
      </c>
      <c r="J516" s="92">
        <f>J517</f>
        <v>1596498.75</v>
      </c>
      <c r="K516" s="101">
        <f t="shared" si="31"/>
        <v>74.25023021542583</v>
      </c>
    </row>
    <row r="517" spans="1:11" s="29" customFormat="1" ht="47.25">
      <c r="A517" s="37" t="s">
        <v>451</v>
      </c>
      <c r="B517" s="31" t="s">
        <v>190</v>
      </c>
      <c r="C517" s="31" t="s">
        <v>32</v>
      </c>
      <c r="D517" s="31" t="s">
        <v>22</v>
      </c>
      <c r="E517" s="38" t="s">
        <v>481</v>
      </c>
      <c r="F517" s="38" t="s">
        <v>168</v>
      </c>
      <c r="G517" s="32"/>
      <c r="H517" s="32">
        <v>2300.16</v>
      </c>
      <c r="I517" s="92">
        <v>2150160</v>
      </c>
      <c r="J517" s="92">
        <v>1596498.75</v>
      </c>
      <c r="K517" s="101">
        <f t="shared" si="31"/>
        <v>74.25023021542583</v>
      </c>
    </row>
    <row r="518" spans="1:11" s="29" customFormat="1" ht="110.25">
      <c r="A518" s="37" t="s">
        <v>678</v>
      </c>
      <c r="B518" s="31" t="s">
        <v>190</v>
      </c>
      <c r="C518" s="31" t="s">
        <v>32</v>
      </c>
      <c r="D518" s="31" t="s">
        <v>22</v>
      </c>
      <c r="E518" s="38" t="s">
        <v>482</v>
      </c>
      <c r="F518" s="38"/>
      <c r="G518" s="32"/>
      <c r="H518" s="32">
        <f>H519</f>
        <v>43.2</v>
      </c>
      <c r="I518" s="92">
        <f>I519</f>
        <v>43200</v>
      </c>
      <c r="J518" s="92">
        <f>J519</f>
        <v>43200</v>
      </c>
      <c r="K518" s="101">
        <f t="shared" si="31"/>
        <v>100</v>
      </c>
    </row>
    <row r="519" spans="1:11" s="29" customFormat="1" ht="15.75">
      <c r="A519" s="37" t="s">
        <v>188</v>
      </c>
      <c r="B519" s="31" t="s">
        <v>190</v>
      </c>
      <c r="C519" s="31" t="s">
        <v>32</v>
      </c>
      <c r="D519" s="31" t="s">
        <v>22</v>
      </c>
      <c r="E519" s="38" t="s">
        <v>482</v>
      </c>
      <c r="F519" s="38" t="s">
        <v>187</v>
      </c>
      <c r="G519" s="32"/>
      <c r="H519" s="32">
        <v>43.2</v>
      </c>
      <c r="I519" s="92">
        <v>43200</v>
      </c>
      <c r="J519" s="92">
        <v>43200</v>
      </c>
      <c r="K519" s="101">
        <f t="shared" si="31"/>
        <v>100</v>
      </c>
    </row>
    <row r="520" spans="1:11" s="29" customFormat="1" ht="126">
      <c r="A520" s="37" t="s">
        <v>679</v>
      </c>
      <c r="B520" s="31" t="s">
        <v>190</v>
      </c>
      <c r="C520" s="31" t="s">
        <v>32</v>
      </c>
      <c r="D520" s="31" t="s">
        <v>22</v>
      </c>
      <c r="E520" s="38" t="s">
        <v>483</v>
      </c>
      <c r="F520" s="38"/>
      <c r="G520" s="32"/>
      <c r="H520" s="32">
        <f>H521+H522</f>
        <v>119.44</v>
      </c>
      <c r="I520" s="92">
        <f>I521+I522</f>
        <v>127853</v>
      </c>
      <c r="J520" s="92">
        <f>J521+J522</f>
        <v>120174</v>
      </c>
      <c r="K520" s="101">
        <f t="shared" si="31"/>
        <v>93.99388360069769</v>
      </c>
    </row>
    <row r="521" spans="1:11" s="29" customFormat="1" ht="47.25">
      <c r="A521" s="37" t="s">
        <v>451</v>
      </c>
      <c r="B521" s="31" t="s">
        <v>190</v>
      </c>
      <c r="C521" s="31" t="s">
        <v>32</v>
      </c>
      <c r="D521" s="31" t="s">
        <v>22</v>
      </c>
      <c r="E521" s="38" t="s">
        <v>483</v>
      </c>
      <c r="F521" s="38" t="s">
        <v>168</v>
      </c>
      <c r="G521" s="32"/>
      <c r="H521" s="32">
        <v>119.44</v>
      </c>
      <c r="I521" s="92">
        <v>127853</v>
      </c>
      <c r="J521" s="92">
        <v>120174</v>
      </c>
      <c r="K521" s="101">
        <f t="shared" si="31"/>
        <v>93.99388360069769</v>
      </c>
    </row>
    <row r="522" spans="1:11" s="29" customFormat="1" ht="15.75" hidden="1">
      <c r="A522" s="37" t="s">
        <v>188</v>
      </c>
      <c r="B522" s="31" t="s">
        <v>190</v>
      </c>
      <c r="C522" s="31" t="s">
        <v>32</v>
      </c>
      <c r="D522" s="31" t="s">
        <v>22</v>
      </c>
      <c r="E522" s="38" t="s">
        <v>483</v>
      </c>
      <c r="F522" s="38" t="s">
        <v>187</v>
      </c>
      <c r="G522" s="32"/>
      <c r="H522" s="32"/>
      <c r="I522" s="92"/>
      <c r="J522" s="92"/>
      <c r="K522" s="101" t="e">
        <f t="shared" si="31"/>
        <v>#DIV/0!</v>
      </c>
    </row>
    <row r="523" spans="1:11" s="29" customFormat="1" ht="94.5" hidden="1">
      <c r="A523" s="37" t="s">
        <v>680</v>
      </c>
      <c r="B523" s="31" t="s">
        <v>190</v>
      </c>
      <c r="C523" s="31" t="s">
        <v>32</v>
      </c>
      <c r="D523" s="31" t="s">
        <v>22</v>
      </c>
      <c r="E523" s="38" t="s">
        <v>484</v>
      </c>
      <c r="F523" s="38"/>
      <c r="G523" s="32"/>
      <c r="H523" s="32">
        <f>H524+H525</f>
        <v>0</v>
      </c>
      <c r="I523" s="92">
        <f>I524+I525</f>
        <v>0</v>
      </c>
      <c r="J523" s="92">
        <f>J524+J525</f>
        <v>0</v>
      </c>
      <c r="K523" s="101" t="e">
        <f t="shared" si="31"/>
        <v>#DIV/0!</v>
      </c>
    </row>
    <row r="524" spans="1:11" s="29" customFormat="1" ht="47.25" hidden="1">
      <c r="A524" s="37" t="s">
        <v>451</v>
      </c>
      <c r="B524" s="31" t="s">
        <v>190</v>
      </c>
      <c r="C524" s="31" t="s">
        <v>32</v>
      </c>
      <c r="D524" s="31" t="s">
        <v>22</v>
      </c>
      <c r="E524" s="38" t="s">
        <v>484</v>
      </c>
      <c r="F524" s="38" t="s">
        <v>168</v>
      </c>
      <c r="G524" s="32"/>
      <c r="H524" s="32"/>
      <c r="I524" s="92"/>
      <c r="J524" s="92"/>
      <c r="K524" s="101" t="e">
        <f t="shared" si="31"/>
        <v>#DIV/0!</v>
      </c>
    </row>
    <row r="525" spans="1:11" s="29" customFormat="1" ht="15.75" hidden="1">
      <c r="A525" s="37" t="s">
        <v>188</v>
      </c>
      <c r="B525" s="31" t="s">
        <v>190</v>
      </c>
      <c r="C525" s="31" t="s">
        <v>32</v>
      </c>
      <c r="D525" s="31" t="s">
        <v>22</v>
      </c>
      <c r="E525" s="38" t="s">
        <v>484</v>
      </c>
      <c r="F525" s="38" t="s">
        <v>187</v>
      </c>
      <c r="G525" s="32"/>
      <c r="H525" s="32"/>
      <c r="I525" s="92"/>
      <c r="J525" s="92"/>
      <c r="K525" s="101" t="e">
        <f t="shared" si="31"/>
        <v>#DIV/0!</v>
      </c>
    </row>
    <row r="526" spans="1:11" s="29" customFormat="1" ht="110.25">
      <c r="A526" s="37" t="s">
        <v>681</v>
      </c>
      <c r="B526" s="31" t="s">
        <v>190</v>
      </c>
      <c r="C526" s="31" t="s">
        <v>32</v>
      </c>
      <c r="D526" s="31" t="s">
        <v>22</v>
      </c>
      <c r="E526" s="38" t="s">
        <v>485</v>
      </c>
      <c r="F526" s="38"/>
      <c r="G526" s="32"/>
      <c r="H526" s="32">
        <f>H527+H528</f>
        <v>731.9</v>
      </c>
      <c r="I526" s="92">
        <f>I527+I528</f>
        <v>673487</v>
      </c>
      <c r="J526" s="92">
        <f>J527+J528</f>
        <v>476992.07</v>
      </c>
      <c r="K526" s="101">
        <f t="shared" si="31"/>
        <v>70.82424308115822</v>
      </c>
    </row>
    <row r="527" spans="1:11" s="29" customFormat="1" ht="47.25">
      <c r="A527" s="37" t="s">
        <v>451</v>
      </c>
      <c r="B527" s="31" t="s">
        <v>190</v>
      </c>
      <c r="C527" s="31" t="s">
        <v>32</v>
      </c>
      <c r="D527" s="31" t="s">
        <v>22</v>
      </c>
      <c r="E527" s="38" t="s">
        <v>485</v>
      </c>
      <c r="F527" s="38" t="s">
        <v>168</v>
      </c>
      <c r="G527" s="32"/>
      <c r="H527" s="32">
        <v>731.9</v>
      </c>
      <c r="I527" s="92">
        <v>673487</v>
      </c>
      <c r="J527" s="92">
        <v>476992.07</v>
      </c>
      <c r="K527" s="101">
        <f t="shared" si="31"/>
        <v>70.82424308115822</v>
      </c>
    </row>
    <row r="528" spans="1:11" s="29" customFormat="1" ht="15.75" hidden="1">
      <c r="A528" s="37" t="s">
        <v>188</v>
      </c>
      <c r="B528" s="31" t="s">
        <v>190</v>
      </c>
      <c r="C528" s="31" t="s">
        <v>32</v>
      </c>
      <c r="D528" s="31" t="s">
        <v>22</v>
      </c>
      <c r="E528" s="38" t="s">
        <v>485</v>
      </c>
      <c r="F528" s="38" t="s">
        <v>187</v>
      </c>
      <c r="G528" s="32"/>
      <c r="H528" s="32"/>
      <c r="I528" s="92"/>
      <c r="J528" s="92"/>
      <c r="K528" s="101" t="e">
        <f t="shared" si="31"/>
        <v>#DIV/0!</v>
      </c>
    </row>
    <row r="529" spans="1:11" ht="78.75">
      <c r="A529" s="37" t="s">
        <v>526</v>
      </c>
      <c r="B529" s="31" t="s">
        <v>190</v>
      </c>
      <c r="C529" s="31" t="s">
        <v>32</v>
      </c>
      <c r="D529" s="31" t="s">
        <v>22</v>
      </c>
      <c r="E529" s="31" t="s">
        <v>525</v>
      </c>
      <c r="F529" s="31"/>
      <c r="G529" s="32" t="e">
        <f>#REF!+#REF!+#REF!</f>
        <v>#REF!</v>
      </c>
      <c r="H529" s="32" t="e">
        <f>#REF!</f>
        <v>#REF!</v>
      </c>
      <c r="I529" s="92">
        <f>I530</f>
        <v>2362708</v>
      </c>
      <c r="J529" s="92">
        <f>J530</f>
        <v>2362708</v>
      </c>
      <c r="K529" s="101">
        <f t="shared" si="31"/>
        <v>100</v>
      </c>
    </row>
    <row r="530" spans="1:11" ht="15.75">
      <c r="A530" s="37" t="s">
        <v>169</v>
      </c>
      <c r="B530" s="31" t="s">
        <v>190</v>
      </c>
      <c r="C530" s="31" t="s">
        <v>32</v>
      </c>
      <c r="D530" s="31" t="s">
        <v>22</v>
      </c>
      <c r="E530" s="31" t="s">
        <v>525</v>
      </c>
      <c r="F530" s="31" t="s">
        <v>167</v>
      </c>
      <c r="G530" s="32"/>
      <c r="H530" s="32">
        <f>H531+H534</f>
        <v>-35106</v>
      </c>
      <c r="I530" s="92">
        <f>I531</f>
        <v>2362708</v>
      </c>
      <c r="J530" s="92">
        <f>J531</f>
        <v>2362708</v>
      </c>
      <c r="K530" s="101">
        <f t="shared" si="31"/>
        <v>100</v>
      </c>
    </row>
    <row r="531" spans="1:11" ht="31.5">
      <c r="A531" s="37" t="s">
        <v>186</v>
      </c>
      <c r="B531" s="31" t="s">
        <v>190</v>
      </c>
      <c r="C531" s="31" t="s">
        <v>32</v>
      </c>
      <c r="D531" s="31" t="s">
        <v>22</v>
      </c>
      <c r="E531" s="31" t="s">
        <v>525</v>
      </c>
      <c r="F531" s="31" t="s">
        <v>168</v>
      </c>
      <c r="G531" s="32"/>
      <c r="H531" s="32">
        <v>-34576</v>
      </c>
      <c r="I531" s="92">
        <v>2362708</v>
      </c>
      <c r="J531" s="92">
        <v>2362708</v>
      </c>
      <c r="K531" s="101">
        <f t="shared" si="31"/>
        <v>100</v>
      </c>
    </row>
    <row r="532" spans="1:11" ht="47.25">
      <c r="A532" s="37" t="s">
        <v>538</v>
      </c>
      <c r="B532" s="31" t="s">
        <v>190</v>
      </c>
      <c r="C532" s="31" t="s">
        <v>32</v>
      </c>
      <c r="D532" s="31" t="s">
        <v>22</v>
      </c>
      <c r="E532" s="31" t="s">
        <v>537</v>
      </c>
      <c r="F532" s="31"/>
      <c r="G532" s="32"/>
      <c r="H532" s="32"/>
      <c r="I532" s="92">
        <f>I533</f>
        <v>610000</v>
      </c>
      <c r="J532" s="92">
        <f>J533</f>
        <v>610000</v>
      </c>
      <c r="K532" s="101">
        <f t="shared" si="31"/>
        <v>100</v>
      </c>
    </row>
    <row r="533" spans="1:11" ht="15.75">
      <c r="A533" s="37" t="s">
        <v>169</v>
      </c>
      <c r="B533" s="31" t="s">
        <v>190</v>
      </c>
      <c r="C533" s="31" t="s">
        <v>32</v>
      </c>
      <c r="D533" s="31" t="s">
        <v>22</v>
      </c>
      <c r="E533" s="31" t="s">
        <v>537</v>
      </c>
      <c r="F533" s="31" t="s">
        <v>167</v>
      </c>
      <c r="G533" s="32"/>
      <c r="H533" s="32"/>
      <c r="I533" s="92">
        <f>I534</f>
        <v>610000</v>
      </c>
      <c r="J533" s="92">
        <f>J534</f>
        <v>610000</v>
      </c>
      <c r="K533" s="101">
        <f t="shared" si="31"/>
        <v>100</v>
      </c>
    </row>
    <row r="534" spans="1:11" ht="15.75">
      <c r="A534" s="37" t="s">
        <v>188</v>
      </c>
      <c r="B534" s="31" t="s">
        <v>190</v>
      </c>
      <c r="C534" s="31" t="s">
        <v>32</v>
      </c>
      <c r="D534" s="31" t="s">
        <v>22</v>
      </c>
      <c r="E534" s="31" t="s">
        <v>537</v>
      </c>
      <c r="F534" s="31" t="s">
        <v>187</v>
      </c>
      <c r="G534" s="32"/>
      <c r="H534" s="32">
        <v>-530</v>
      </c>
      <c r="I534" s="92">
        <v>610000</v>
      </c>
      <c r="J534" s="92">
        <v>610000</v>
      </c>
      <c r="K534" s="101">
        <f t="shared" si="31"/>
        <v>100</v>
      </c>
    </row>
    <row r="535" spans="1:11" ht="15.75">
      <c r="A535" s="37" t="s">
        <v>145</v>
      </c>
      <c r="B535" s="31" t="s">
        <v>190</v>
      </c>
      <c r="C535" s="38" t="s">
        <v>45</v>
      </c>
      <c r="D535" s="38" t="s">
        <v>9</v>
      </c>
      <c r="E535" s="38"/>
      <c r="F535" s="38"/>
      <c r="G535" s="32" t="e">
        <f>#REF!+#REF!+#REF!</f>
        <v>#REF!</v>
      </c>
      <c r="H535" s="36" t="e">
        <f>H536+H585</f>
        <v>#REF!</v>
      </c>
      <c r="I535" s="89">
        <f>I536+I585</f>
        <v>26508815</v>
      </c>
      <c r="J535" s="89">
        <f>J536+J585</f>
        <v>25391769.94</v>
      </c>
      <c r="K535" s="101">
        <f t="shared" si="31"/>
        <v>95.78613732828119</v>
      </c>
    </row>
    <row r="536" spans="1:11" ht="15.75">
      <c r="A536" s="37" t="s">
        <v>46</v>
      </c>
      <c r="B536" s="31" t="s">
        <v>190</v>
      </c>
      <c r="C536" s="38" t="s">
        <v>45</v>
      </c>
      <c r="D536" s="38" t="s">
        <v>8</v>
      </c>
      <c r="E536" s="38"/>
      <c r="F536" s="38"/>
      <c r="G536" s="32" t="e">
        <f>#REF!+#REF!+#REF!</f>
        <v>#REF!</v>
      </c>
      <c r="H536" s="36" t="e">
        <f>H576+H580+H537+H573</f>
        <v>#REF!</v>
      </c>
      <c r="I536" s="89">
        <f>I576+I580+I537+I573</f>
        <v>18673892</v>
      </c>
      <c r="J536" s="89">
        <f>J576+J580+J537+J573</f>
        <v>17763233.080000002</v>
      </c>
      <c r="K536" s="101">
        <f t="shared" si="31"/>
        <v>95.12335768033789</v>
      </c>
    </row>
    <row r="537" spans="1:11" s="29" customFormat="1" ht="47.25">
      <c r="A537" s="48" t="s">
        <v>673</v>
      </c>
      <c r="B537" s="31" t="s">
        <v>190</v>
      </c>
      <c r="C537" s="38" t="s">
        <v>45</v>
      </c>
      <c r="D537" s="38" t="s">
        <v>8</v>
      </c>
      <c r="E537" s="38" t="s">
        <v>457</v>
      </c>
      <c r="F537" s="38"/>
      <c r="G537" s="32" t="e">
        <f>#REF!+#REF!+#REF!</f>
        <v>#REF!</v>
      </c>
      <c r="H537" s="36">
        <f>H538</f>
        <v>18727</v>
      </c>
      <c r="I537" s="89">
        <f>I538</f>
        <v>17400992</v>
      </c>
      <c r="J537" s="89">
        <f>J538</f>
        <v>16490333.080000002</v>
      </c>
      <c r="K537" s="101">
        <f t="shared" si="31"/>
        <v>94.76662640842545</v>
      </c>
    </row>
    <row r="538" spans="1:11" s="29" customFormat="1" ht="78.75">
      <c r="A538" s="37" t="s">
        <v>682</v>
      </c>
      <c r="B538" s="31" t="s">
        <v>190</v>
      </c>
      <c r="C538" s="38" t="s">
        <v>45</v>
      </c>
      <c r="D538" s="38" t="s">
        <v>8</v>
      </c>
      <c r="E538" s="38" t="s">
        <v>458</v>
      </c>
      <c r="F538" s="38"/>
      <c r="G538" s="32" t="e">
        <f>#REF!+#REF!+#REF!</f>
        <v>#REF!</v>
      </c>
      <c r="H538" s="36">
        <f>H539+H558</f>
        <v>18727</v>
      </c>
      <c r="I538" s="89">
        <f>I539+I558</f>
        <v>17400992</v>
      </c>
      <c r="J538" s="89">
        <f>J539+J558</f>
        <v>16490333.080000002</v>
      </c>
      <c r="K538" s="101">
        <f t="shared" si="31"/>
        <v>94.76662640842545</v>
      </c>
    </row>
    <row r="539" spans="1:11" s="29" customFormat="1" ht="110.25">
      <c r="A539" s="37" t="s">
        <v>683</v>
      </c>
      <c r="B539" s="31" t="s">
        <v>190</v>
      </c>
      <c r="C539" s="38" t="s">
        <v>45</v>
      </c>
      <c r="D539" s="38" t="s">
        <v>8</v>
      </c>
      <c r="E539" s="38" t="s">
        <v>459</v>
      </c>
      <c r="F539" s="38"/>
      <c r="G539" s="32"/>
      <c r="H539" s="32">
        <f>H540+H542+H544+H546+H549+H555+H552</f>
        <v>8768</v>
      </c>
      <c r="I539" s="92">
        <f>I540+I542+I544+I546+I549+I555+I552</f>
        <v>8281000</v>
      </c>
      <c r="J539" s="92">
        <f>J540+J542+J544+J546+J549+J555+J552</f>
        <v>7762387.7700000005</v>
      </c>
      <c r="K539" s="101">
        <f t="shared" si="31"/>
        <v>93.73732363241155</v>
      </c>
    </row>
    <row r="540" spans="1:11" s="29" customFormat="1" ht="110.25">
      <c r="A540" s="37" t="s">
        <v>684</v>
      </c>
      <c r="B540" s="31" t="s">
        <v>190</v>
      </c>
      <c r="C540" s="38" t="s">
        <v>45</v>
      </c>
      <c r="D540" s="38" t="s">
        <v>8</v>
      </c>
      <c r="E540" s="38" t="s">
        <v>460</v>
      </c>
      <c r="F540" s="38"/>
      <c r="G540" s="32"/>
      <c r="H540" s="36">
        <f>H541</f>
        <v>6776.9</v>
      </c>
      <c r="I540" s="89">
        <f>I541</f>
        <v>6409900</v>
      </c>
      <c r="J540" s="89">
        <f>J541</f>
        <v>6409900</v>
      </c>
      <c r="K540" s="101">
        <f t="shared" si="31"/>
        <v>100</v>
      </c>
    </row>
    <row r="541" spans="1:11" s="29" customFormat="1" ht="31.5">
      <c r="A541" s="37" t="s">
        <v>186</v>
      </c>
      <c r="B541" s="31" t="s">
        <v>190</v>
      </c>
      <c r="C541" s="38" t="s">
        <v>45</v>
      </c>
      <c r="D541" s="38" t="s">
        <v>8</v>
      </c>
      <c r="E541" s="38" t="s">
        <v>460</v>
      </c>
      <c r="F541" s="38" t="s">
        <v>168</v>
      </c>
      <c r="G541" s="32"/>
      <c r="H541" s="36">
        <v>6776.9</v>
      </c>
      <c r="I541" s="89">
        <v>6409900</v>
      </c>
      <c r="J541" s="89">
        <v>6409900</v>
      </c>
      <c r="K541" s="101">
        <f t="shared" si="31"/>
        <v>100</v>
      </c>
    </row>
    <row r="542" spans="1:11" s="29" customFormat="1" ht="110.25">
      <c r="A542" s="37" t="s">
        <v>685</v>
      </c>
      <c r="B542" s="31" t="s">
        <v>190</v>
      </c>
      <c r="C542" s="38" t="s">
        <v>45</v>
      </c>
      <c r="D542" s="38" t="s">
        <v>8</v>
      </c>
      <c r="E542" s="38" t="s">
        <v>461</v>
      </c>
      <c r="F542" s="38"/>
      <c r="G542" s="32" t="e">
        <f>#REF!+#REF!+#REF!</f>
        <v>#REF!</v>
      </c>
      <c r="H542" s="36">
        <f>H543</f>
        <v>970</v>
      </c>
      <c r="I542" s="89">
        <f>I543</f>
        <v>970000</v>
      </c>
      <c r="J542" s="89">
        <f>J543</f>
        <v>602343.81</v>
      </c>
      <c r="K542" s="101">
        <f t="shared" si="31"/>
        <v>62.09730000000001</v>
      </c>
    </row>
    <row r="543" spans="1:11" s="29" customFormat="1" ht="47.25">
      <c r="A543" s="37" t="s">
        <v>451</v>
      </c>
      <c r="B543" s="31" t="s">
        <v>190</v>
      </c>
      <c r="C543" s="38" t="s">
        <v>45</v>
      </c>
      <c r="D543" s="38" t="s">
        <v>8</v>
      </c>
      <c r="E543" s="38" t="s">
        <v>461</v>
      </c>
      <c r="F543" s="38" t="s">
        <v>168</v>
      </c>
      <c r="G543" s="32" t="e">
        <f>#REF!+#REF!+#REF!</f>
        <v>#REF!</v>
      </c>
      <c r="H543" s="36">
        <v>970</v>
      </c>
      <c r="I543" s="89">
        <v>970000</v>
      </c>
      <c r="J543" s="89">
        <v>602343.81</v>
      </c>
      <c r="K543" s="101">
        <f t="shared" si="31"/>
        <v>62.09730000000001</v>
      </c>
    </row>
    <row r="544" spans="1:11" s="29" customFormat="1" ht="110.25">
      <c r="A544" s="37" t="s">
        <v>686</v>
      </c>
      <c r="B544" s="31" t="s">
        <v>190</v>
      </c>
      <c r="C544" s="38" t="s">
        <v>45</v>
      </c>
      <c r="D544" s="38" t="s">
        <v>8</v>
      </c>
      <c r="E544" s="38" t="s">
        <v>462</v>
      </c>
      <c r="F544" s="38"/>
      <c r="G544" s="32"/>
      <c r="H544" s="32">
        <f>H545</f>
        <v>27</v>
      </c>
      <c r="I544" s="92">
        <f>I545</f>
        <v>27000</v>
      </c>
      <c r="J544" s="92">
        <f>J545</f>
        <v>27000</v>
      </c>
      <c r="K544" s="101">
        <f t="shared" si="31"/>
        <v>100</v>
      </c>
    </row>
    <row r="545" spans="1:11" s="29" customFormat="1" ht="15.75">
      <c r="A545" s="37" t="s">
        <v>188</v>
      </c>
      <c r="B545" s="31" t="s">
        <v>190</v>
      </c>
      <c r="C545" s="38" t="s">
        <v>45</v>
      </c>
      <c r="D545" s="38" t="s">
        <v>8</v>
      </c>
      <c r="E545" s="38" t="s">
        <v>462</v>
      </c>
      <c r="F545" s="38" t="s">
        <v>187</v>
      </c>
      <c r="G545" s="32"/>
      <c r="H545" s="36">
        <v>27</v>
      </c>
      <c r="I545" s="89">
        <v>27000</v>
      </c>
      <c r="J545" s="89">
        <v>27000</v>
      </c>
      <c r="K545" s="101">
        <f t="shared" si="31"/>
        <v>100</v>
      </c>
    </row>
    <row r="546" spans="1:11" s="29" customFormat="1" ht="126">
      <c r="A546" s="37" t="s">
        <v>687</v>
      </c>
      <c r="B546" s="31" t="s">
        <v>190</v>
      </c>
      <c r="C546" s="38" t="s">
        <v>45</v>
      </c>
      <c r="D546" s="38" t="s">
        <v>8</v>
      </c>
      <c r="E546" s="38" t="s">
        <v>463</v>
      </c>
      <c r="F546" s="38"/>
      <c r="G546" s="32"/>
      <c r="H546" s="36">
        <f>H547+H548</f>
        <v>165.5</v>
      </c>
      <c r="I546" s="89">
        <f>I547+I548</f>
        <v>165500</v>
      </c>
      <c r="J546" s="89">
        <f>J547+J548</f>
        <v>161000</v>
      </c>
      <c r="K546" s="101">
        <f t="shared" si="31"/>
        <v>97.2809667673716</v>
      </c>
    </row>
    <row r="547" spans="1:11" s="29" customFormat="1" ht="47.25">
      <c r="A547" s="37" t="s">
        <v>451</v>
      </c>
      <c r="B547" s="31" t="s">
        <v>190</v>
      </c>
      <c r="C547" s="38" t="s">
        <v>45</v>
      </c>
      <c r="D547" s="38" t="s">
        <v>8</v>
      </c>
      <c r="E547" s="38" t="s">
        <v>463</v>
      </c>
      <c r="F547" s="38" t="s">
        <v>168</v>
      </c>
      <c r="G547" s="32" t="e">
        <f>#REF!+#REF!+#REF!</f>
        <v>#REF!</v>
      </c>
      <c r="H547" s="36">
        <v>165.5</v>
      </c>
      <c r="I547" s="89">
        <v>165500</v>
      </c>
      <c r="J547" s="89">
        <v>161000</v>
      </c>
      <c r="K547" s="101">
        <f t="shared" si="31"/>
        <v>97.2809667673716</v>
      </c>
    </row>
    <row r="548" spans="1:11" s="29" customFormat="1" ht="15.75" hidden="1">
      <c r="A548" s="37" t="s">
        <v>188</v>
      </c>
      <c r="B548" s="31" t="s">
        <v>190</v>
      </c>
      <c r="C548" s="38" t="s">
        <v>45</v>
      </c>
      <c r="D548" s="38" t="s">
        <v>8</v>
      </c>
      <c r="E548" s="38" t="s">
        <v>463</v>
      </c>
      <c r="F548" s="38" t="s">
        <v>187</v>
      </c>
      <c r="G548" s="32" t="e">
        <f>#REF!+#REF!+#REF!</f>
        <v>#REF!</v>
      </c>
      <c r="H548" s="36"/>
      <c r="I548" s="89"/>
      <c r="J548" s="89"/>
      <c r="K548" s="101" t="e">
        <f t="shared" si="31"/>
        <v>#DIV/0!</v>
      </c>
    </row>
    <row r="549" spans="1:11" s="29" customFormat="1" ht="78.75" hidden="1">
      <c r="A549" s="37" t="s">
        <v>688</v>
      </c>
      <c r="B549" s="31" t="s">
        <v>190</v>
      </c>
      <c r="C549" s="38" t="s">
        <v>45</v>
      </c>
      <c r="D549" s="38" t="s">
        <v>8</v>
      </c>
      <c r="E549" s="38" t="s">
        <v>464</v>
      </c>
      <c r="F549" s="38"/>
      <c r="G549" s="32"/>
      <c r="H549" s="32">
        <f>H550+H551</f>
        <v>0</v>
      </c>
      <c r="I549" s="92">
        <f>I550+I551</f>
        <v>0</v>
      </c>
      <c r="J549" s="92">
        <f>J550+J551</f>
        <v>0</v>
      </c>
      <c r="K549" s="101" t="e">
        <f t="shared" si="31"/>
        <v>#DIV/0!</v>
      </c>
    </row>
    <row r="550" spans="1:11" s="29" customFormat="1" ht="47.25" hidden="1">
      <c r="A550" s="37" t="s">
        <v>451</v>
      </c>
      <c r="B550" s="31" t="s">
        <v>190</v>
      </c>
      <c r="C550" s="38" t="s">
        <v>45</v>
      </c>
      <c r="D550" s="38" t="s">
        <v>8</v>
      </c>
      <c r="E550" s="38" t="s">
        <v>464</v>
      </c>
      <c r="F550" s="38" t="s">
        <v>168</v>
      </c>
      <c r="G550" s="32"/>
      <c r="H550" s="32"/>
      <c r="I550" s="92"/>
      <c r="J550" s="92"/>
      <c r="K550" s="101" t="e">
        <f t="shared" si="31"/>
        <v>#DIV/0!</v>
      </c>
    </row>
    <row r="551" spans="1:11" s="29" customFormat="1" ht="15.75" hidden="1">
      <c r="A551" s="37" t="s">
        <v>188</v>
      </c>
      <c r="B551" s="31" t="s">
        <v>190</v>
      </c>
      <c r="C551" s="38" t="s">
        <v>45</v>
      </c>
      <c r="D551" s="38" t="s">
        <v>8</v>
      </c>
      <c r="E551" s="38" t="s">
        <v>464</v>
      </c>
      <c r="F551" s="38" t="s">
        <v>187</v>
      </c>
      <c r="G551" s="32"/>
      <c r="H551" s="36"/>
      <c r="I551" s="89"/>
      <c r="J551" s="89"/>
      <c r="K551" s="101" t="e">
        <f t="shared" si="31"/>
        <v>#DIV/0!</v>
      </c>
    </row>
    <row r="552" spans="1:11" s="29" customFormat="1" ht="126">
      <c r="A552" s="37" t="s">
        <v>689</v>
      </c>
      <c r="B552" s="31" t="s">
        <v>190</v>
      </c>
      <c r="C552" s="38" t="s">
        <v>45</v>
      </c>
      <c r="D552" s="38" t="s">
        <v>8</v>
      </c>
      <c r="E552" s="38" t="s">
        <v>465</v>
      </c>
      <c r="F552" s="38"/>
      <c r="G552" s="32"/>
      <c r="H552" s="32">
        <f>H553+H554</f>
        <v>60</v>
      </c>
      <c r="I552" s="92">
        <f>I553+I554</f>
        <v>60000</v>
      </c>
      <c r="J552" s="92">
        <f>J553+J554</f>
        <v>3820</v>
      </c>
      <c r="K552" s="101">
        <f t="shared" si="31"/>
        <v>6.366666666666666</v>
      </c>
    </row>
    <row r="553" spans="1:11" s="29" customFormat="1" ht="47.25">
      <c r="A553" s="37" t="s">
        <v>451</v>
      </c>
      <c r="B553" s="31" t="s">
        <v>190</v>
      </c>
      <c r="C553" s="38" t="s">
        <v>45</v>
      </c>
      <c r="D553" s="38" t="s">
        <v>8</v>
      </c>
      <c r="E553" s="38" t="s">
        <v>465</v>
      </c>
      <c r="F553" s="38" t="s">
        <v>168</v>
      </c>
      <c r="G553" s="32"/>
      <c r="H553" s="32">
        <v>60</v>
      </c>
      <c r="I553" s="92">
        <v>60000</v>
      </c>
      <c r="J553" s="92">
        <v>3820</v>
      </c>
      <c r="K553" s="101">
        <f t="shared" si="31"/>
        <v>6.366666666666666</v>
      </c>
    </row>
    <row r="554" spans="1:11" s="29" customFormat="1" ht="15.75" hidden="1">
      <c r="A554" s="37" t="s">
        <v>188</v>
      </c>
      <c r="B554" s="31" t="s">
        <v>190</v>
      </c>
      <c r="C554" s="38" t="s">
        <v>45</v>
      </c>
      <c r="D554" s="38" t="s">
        <v>8</v>
      </c>
      <c r="E554" s="38" t="s">
        <v>465</v>
      </c>
      <c r="F554" s="38" t="s">
        <v>187</v>
      </c>
      <c r="G554" s="32"/>
      <c r="H554" s="36"/>
      <c r="I554" s="89"/>
      <c r="J554" s="89"/>
      <c r="K554" s="101" t="e">
        <f t="shared" si="31"/>
        <v>#DIV/0!</v>
      </c>
    </row>
    <row r="555" spans="1:11" s="29" customFormat="1" ht="110.25">
      <c r="A555" s="37" t="s">
        <v>690</v>
      </c>
      <c r="B555" s="31" t="s">
        <v>190</v>
      </c>
      <c r="C555" s="38" t="s">
        <v>45</v>
      </c>
      <c r="D555" s="38" t="s">
        <v>8</v>
      </c>
      <c r="E555" s="38" t="s">
        <v>466</v>
      </c>
      <c r="F555" s="38"/>
      <c r="G555" s="32"/>
      <c r="H555" s="32">
        <f>H556+H557</f>
        <v>768.6</v>
      </c>
      <c r="I555" s="92">
        <f>I556+I557</f>
        <v>648600</v>
      </c>
      <c r="J555" s="92">
        <f>J556+J557</f>
        <v>558323.96</v>
      </c>
      <c r="K555" s="101">
        <f t="shared" si="31"/>
        <v>86.0813999383287</v>
      </c>
    </row>
    <row r="556" spans="1:11" s="29" customFormat="1" ht="47.25">
      <c r="A556" s="37" t="s">
        <v>451</v>
      </c>
      <c r="B556" s="31" t="s">
        <v>190</v>
      </c>
      <c r="C556" s="38" t="s">
        <v>45</v>
      </c>
      <c r="D556" s="38" t="s">
        <v>8</v>
      </c>
      <c r="E556" s="38" t="s">
        <v>466</v>
      </c>
      <c r="F556" s="38" t="s">
        <v>168</v>
      </c>
      <c r="G556" s="32"/>
      <c r="H556" s="32">
        <v>768.6</v>
      </c>
      <c r="I556" s="92">
        <v>648600</v>
      </c>
      <c r="J556" s="92">
        <v>558323.96</v>
      </c>
      <c r="K556" s="101">
        <f t="shared" si="31"/>
        <v>86.0813999383287</v>
      </c>
    </row>
    <row r="557" spans="1:11" s="29" customFormat="1" ht="15.75" hidden="1">
      <c r="A557" s="37" t="s">
        <v>188</v>
      </c>
      <c r="B557" s="31" t="s">
        <v>190</v>
      </c>
      <c r="C557" s="38" t="s">
        <v>45</v>
      </c>
      <c r="D557" s="38" t="s">
        <v>8</v>
      </c>
      <c r="E557" s="38" t="s">
        <v>466</v>
      </c>
      <c r="F557" s="38" t="s">
        <v>187</v>
      </c>
      <c r="G557" s="32"/>
      <c r="H557" s="36"/>
      <c r="I557" s="89"/>
      <c r="J557" s="89"/>
      <c r="K557" s="101" t="e">
        <f t="shared" si="31"/>
        <v>#DIV/0!</v>
      </c>
    </row>
    <row r="558" spans="1:11" s="29" customFormat="1" ht="110.25">
      <c r="A558" s="37" t="s">
        <v>691</v>
      </c>
      <c r="B558" s="31" t="s">
        <v>190</v>
      </c>
      <c r="C558" s="38" t="s">
        <v>45</v>
      </c>
      <c r="D558" s="38" t="s">
        <v>8</v>
      </c>
      <c r="E558" s="38" t="s">
        <v>467</v>
      </c>
      <c r="F558" s="38"/>
      <c r="G558" s="32" t="e">
        <f>#REF!+#REF!+#REF!</f>
        <v>#REF!</v>
      </c>
      <c r="H558" s="36">
        <f>H559+H561+H563+H565+H568+H571</f>
        <v>9959</v>
      </c>
      <c r="I558" s="89">
        <f>I559+I561+I563+I565+I568+I571</f>
        <v>9119992</v>
      </c>
      <c r="J558" s="89">
        <f>J559+J561+J563+J565+J568+J571</f>
        <v>8727945.31</v>
      </c>
      <c r="K558" s="101">
        <f t="shared" si="31"/>
        <v>95.70123866336725</v>
      </c>
    </row>
    <row r="559" spans="1:11" s="29" customFormat="1" ht="110.25">
      <c r="A559" s="37" t="s">
        <v>692</v>
      </c>
      <c r="B559" s="31" t="s">
        <v>190</v>
      </c>
      <c r="C559" s="38" t="s">
        <v>45</v>
      </c>
      <c r="D559" s="38" t="s">
        <v>8</v>
      </c>
      <c r="E559" s="38" t="s">
        <v>468</v>
      </c>
      <c r="F559" s="38"/>
      <c r="G559" s="32" t="e">
        <f>#REF!+#REF!+#REF!</f>
        <v>#REF!</v>
      </c>
      <c r="H559" s="36">
        <f>H560</f>
        <v>5761.4</v>
      </c>
      <c r="I559" s="89">
        <f>I560</f>
        <v>5968905</v>
      </c>
      <c r="J559" s="89">
        <f>J560</f>
        <v>5968905</v>
      </c>
      <c r="K559" s="101">
        <f t="shared" si="31"/>
        <v>100</v>
      </c>
    </row>
    <row r="560" spans="1:11" s="29" customFormat="1" ht="31.5">
      <c r="A560" s="37" t="s">
        <v>185</v>
      </c>
      <c r="B560" s="31" t="s">
        <v>190</v>
      </c>
      <c r="C560" s="38" t="s">
        <v>45</v>
      </c>
      <c r="D560" s="38" t="s">
        <v>8</v>
      </c>
      <c r="E560" s="38" t="s">
        <v>468</v>
      </c>
      <c r="F560" s="38" t="s">
        <v>182</v>
      </c>
      <c r="G560" s="32" t="e">
        <f>#REF!+#REF!+#REF!</f>
        <v>#REF!</v>
      </c>
      <c r="H560" s="36">
        <v>5761.4</v>
      </c>
      <c r="I560" s="89">
        <v>5968905</v>
      </c>
      <c r="J560" s="89">
        <v>5968905</v>
      </c>
      <c r="K560" s="101">
        <f t="shared" si="31"/>
        <v>100</v>
      </c>
    </row>
    <row r="561" spans="1:11" s="29" customFormat="1" ht="110.25">
      <c r="A561" s="37" t="s">
        <v>693</v>
      </c>
      <c r="B561" s="31" t="s">
        <v>190</v>
      </c>
      <c r="C561" s="38" t="s">
        <v>45</v>
      </c>
      <c r="D561" s="38" t="s">
        <v>8</v>
      </c>
      <c r="E561" s="38" t="s">
        <v>469</v>
      </c>
      <c r="F561" s="38"/>
      <c r="G561" s="32" t="e">
        <f>#REF!+#REF!+#REF!</f>
        <v>#REF!</v>
      </c>
      <c r="H561" s="36">
        <f>H562</f>
        <v>3392</v>
      </c>
      <c r="I561" s="89">
        <f>I562</f>
        <v>1880390</v>
      </c>
      <c r="J561" s="89">
        <f>J562</f>
        <v>1552753.55</v>
      </c>
      <c r="K561" s="101">
        <f t="shared" si="31"/>
        <v>82.57614377868421</v>
      </c>
    </row>
    <row r="562" spans="1:11" s="29" customFormat="1" ht="31.5">
      <c r="A562" s="37" t="s">
        <v>185</v>
      </c>
      <c r="B562" s="31" t="s">
        <v>190</v>
      </c>
      <c r="C562" s="38" t="s">
        <v>45</v>
      </c>
      <c r="D562" s="38" t="s">
        <v>8</v>
      </c>
      <c r="E562" s="38" t="s">
        <v>469</v>
      </c>
      <c r="F562" s="38" t="s">
        <v>182</v>
      </c>
      <c r="G562" s="32" t="e">
        <f>#REF!+#REF!+#REF!</f>
        <v>#REF!</v>
      </c>
      <c r="H562" s="36">
        <v>3392</v>
      </c>
      <c r="I562" s="89">
        <v>1880390</v>
      </c>
      <c r="J562" s="89">
        <v>1552753.55</v>
      </c>
      <c r="K562" s="101">
        <f t="shared" si="31"/>
        <v>82.57614377868421</v>
      </c>
    </row>
    <row r="563" spans="1:11" s="29" customFormat="1" ht="110.25">
      <c r="A563" s="37" t="s">
        <v>694</v>
      </c>
      <c r="B563" s="31" t="s">
        <v>190</v>
      </c>
      <c r="C563" s="38" t="s">
        <v>45</v>
      </c>
      <c r="D563" s="38" t="s">
        <v>8</v>
      </c>
      <c r="E563" s="38" t="s">
        <v>470</v>
      </c>
      <c r="F563" s="38"/>
      <c r="G563" s="32" t="e">
        <f>#REF!+#REF!+#REF!</f>
        <v>#REF!</v>
      </c>
      <c r="H563" s="36">
        <f>H564</f>
        <v>26.4</v>
      </c>
      <c r="I563" s="89">
        <f>I564</f>
        <v>26400</v>
      </c>
      <c r="J563" s="89">
        <f>J564</f>
        <v>26400</v>
      </c>
      <c r="K563" s="101">
        <f t="shared" si="31"/>
        <v>100</v>
      </c>
    </row>
    <row r="564" spans="1:11" s="29" customFormat="1" ht="15.75">
      <c r="A564" s="37" t="s">
        <v>200</v>
      </c>
      <c r="B564" s="31" t="s">
        <v>190</v>
      </c>
      <c r="C564" s="38" t="s">
        <v>45</v>
      </c>
      <c r="D564" s="38" t="s">
        <v>8</v>
      </c>
      <c r="E564" s="38" t="s">
        <v>470</v>
      </c>
      <c r="F564" s="38" t="s">
        <v>199</v>
      </c>
      <c r="G564" s="32" t="e">
        <f>#REF!+#REF!+#REF!</f>
        <v>#REF!</v>
      </c>
      <c r="H564" s="36">
        <v>26.4</v>
      </c>
      <c r="I564" s="89">
        <v>26400</v>
      </c>
      <c r="J564" s="89">
        <v>26400</v>
      </c>
      <c r="K564" s="101">
        <f t="shared" si="31"/>
        <v>100</v>
      </c>
    </row>
    <row r="565" spans="1:11" s="29" customFormat="1" ht="141.75">
      <c r="A565" s="37" t="s">
        <v>695</v>
      </c>
      <c r="B565" s="31" t="s">
        <v>190</v>
      </c>
      <c r="C565" s="38" t="s">
        <v>45</v>
      </c>
      <c r="D565" s="38" t="s">
        <v>8</v>
      </c>
      <c r="E565" s="38" t="s">
        <v>471</v>
      </c>
      <c r="F565" s="39"/>
      <c r="G565" s="32"/>
      <c r="H565" s="32">
        <f>H566+H567</f>
        <v>72</v>
      </c>
      <c r="I565" s="92">
        <f>I566+I567</f>
        <v>72000</v>
      </c>
      <c r="J565" s="92">
        <f>J566+J567</f>
        <v>72000</v>
      </c>
      <c r="K565" s="101">
        <f t="shared" si="31"/>
        <v>100</v>
      </c>
    </row>
    <row r="566" spans="1:11" s="29" customFormat="1" ht="31.5">
      <c r="A566" s="37" t="s">
        <v>185</v>
      </c>
      <c r="B566" s="31" t="s">
        <v>190</v>
      </c>
      <c r="C566" s="38" t="s">
        <v>45</v>
      </c>
      <c r="D566" s="38" t="s">
        <v>8</v>
      </c>
      <c r="E566" s="38" t="s">
        <v>471</v>
      </c>
      <c r="F566" s="39" t="s">
        <v>182</v>
      </c>
      <c r="G566" s="32"/>
      <c r="H566" s="32">
        <v>72</v>
      </c>
      <c r="I566" s="92">
        <v>72000</v>
      </c>
      <c r="J566" s="92">
        <v>72000</v>
      </c>
      <c r="K566" s="101">
        <f t="shared" si="31"/>
        <v>100</v>
      </c>
    </row>
    <row r="567" spans="1:11" s="29" customFormat="1" ht="15.75" hidden="1">
      <c r="A567" s="37" t="s">
        <v>200</v>
      </c>
      <c r="B567" s="31" t="s">
        <v>190</v>
      </c>
      <c r="C567" s="38" t="s">
        <v>45</v>
      </c>
      <c r="D567" s="38" t="s">
        <v>8</v>
      </c>
      <c r="E567" s="38" t="s">
        <v>471</v>
      </c>
      <c r="F567" s="39" t="s">
        <v>199</v>
      </c>
      <c r="G567" s="32"/>
      <c r="H567" s="32"/>
      <c r="I567" s="92"/>
      <c r="J567" s="92"/>
      <c r="K567" s="101" t="e">
        <f t="shared" si="31"/>
        <v>#DIV/0!</v>
      </c>
    </row>
    <row r="568" spans="1:11" s="29" customFormat="1" ht="110.25">
      <c r="A568" s="37" t="s">
        <v>696</v>
      </c>
      <c r="B568" s="31" t="s">
        <v>190</v>
      </c>
      <c r="C568" s="38" t="s">
        <v>45</v>
      </c>
      <c r="D568" s="38" t="s">
        <v>8</v>
      </c>
      <c r="E568" s="38" t="s">
        <v>472</v>
      </c>
      <c r="F568" s="39"/>
      <c r="G568" s="32"/>
      <c r="H568" s="32">
        <f>H569+H570</f>
        <v>0</v>
      </c>
      <c r="I568" s="92">
        <f>I569+I570</f>
        <v>400000</v>
      </c>
      <c r="J568" s="92">
        <f>J569+J570</f>
        <v>399635</v>
      </c>
      <c r="K568" s="101">
        <f t="shared" si="31"/>
        <v>99.90875</v>
      </c>
    </row>
    <row r="569" spans="1:11" s="29" customFormat="1" ht="31.5" hidden="1">
      <c r="A569" s="37" t="s">
        <v>185</v>
      </c>
      <c r="B569" s="31" t="s">
        <v>190</v>
      </c>
      <c r="C569" s="38" t="s">
        <v>45</v>
      </c>
      <c r="D569" s="38" t="s">
        <v>8</v>
      </c>
      <c r="E569" s="38" t="s">
        <v>472</v>
      </c>
      <c r="F569" s="39" t="s">
        <v>182</v>
      </c>
      <c r="G569" s="32"/>
      <c r="H569" s="32"/>
      <c r="I569" s="92"/>
      <c r="J569" s="92"/>
      <c r="K569" s="101" t="e">
        <f t="shared" si="31"/>
        <v>#DIV/0!</v>
      </c>
    </row>
    <row r="570" spans="1:11" s="29" customFormat="1" ht="15.75">
      <c r="A570" s="37" t="s">
        <v>200</v>
      </c>
      <c r="B570" s="31" t="s">
        <v>190</v>
      </c>
      <c r="C570" s="38" t="s">
        <v>45</v>
      </c>
      <c r="D570" s="38" t="s">
        <v>8</v>
      </c>
      <c r="E570" s="38" t="s">
        <v>472</v>
      </c>
      <c r="F570" s="39" t="s">
        <v>199</v>
      </c>
      <c r="G570" s="32"/>
      <c r="H570" s="32"/>
      <c r="I570" s="92">
        <v>400000</v>
      </c>
      <c r="J570" s="92">
        <v>399635</v>
      </c>
      <c r="K570" s="101">
        <f t="shared" si="31"/>
        <v>99.90875</v>
      </c>
    </row>
    <row r="571" spans="1:11" s="29" customFormat="1" ht="110.25">
      <c r="A571" s="37" t="s">
        <v>697</v>
      </c>
      <c r="B571" s="31" t="s">
        <v>190</v>
      </c>
      <c r="C571" s="38" t="s">
        <v>45</v>
      </c>
      <c r="D571" s="38" t="s">
        <v>8</v>
      </c>
      <c r="E571" s="38" t="s">
        <v>473</v>
      </c>
      <c r="F571" s="39"/>
      <c r="G571" s="32"/>
      <c r="H571" s="36">
        <f>H572</f>
        <v>707.2</v>
      </c>
      <c r="I571" s="89">
        <f>I572</f>
        <v>772297</v>
      </c>
      <c r="J571" s="89">
        <f>J572</f>
        <v>708251.76</v>
      </c>
      <c r="K571" s="101">
        <f aca="true" t="shared" si="33" ref="K571:K628">J571/I571*100</f>
        <v>91.7071748304085</v>
      </c>
    </row>
    <row r="572" spans="1:11" s="29" customFormat="1" ht="31.5">
      <c r="A572" s="37" t="s">
        <v>185</v>
      </c>
      <c r="B572" s="31" t="s">
        <v>190</v>
      </c>
      <c r="C572" s="38" t="s">
        <v>45</v>
      </c>
      <c r="D572" s="38" t="s">
        <v>8</v>
      </c>
      <c r="E572" s="38" t="s">
        <v>473</v>
      </c>
      <c r="F572" s="38" t="s">
        <v>182</v>
      </c>
      <c r="G572" s="32" t="e">
        <f>#REF!+#REF!+#REF!</f>
        <v>#REF!</v>
      </c>
      <c r="H572" s="36">
        <v>707.2</v>
      </c>
      <c r="I572" s="89">
        <v>772297</v>
      </c>
      <c r="J572" s="89">
        <v>708251.76</v>
      </c>
      <c r="K572" s="101">
        <f t="shared" si="33"/>
        <v>91.7071748304085</v>
      </c>
    </row>
    <row r="573" spans="1:11" s="29" customFormat="1" ht="78.75">
      <c r="A573" s="37" t="s">
        <v>495</v>
      </c>
      <c r="B573" s="31" t="s">
        <v>190</v>
      </c>
      <c r="C573" s="38" t="s">
        <v>45</v>
      </c>
      <c r="D573" s="38" t="s">
        <v>8</v>
      </c>
      <c r="E573" s="38" t="s">
        <v>496</v>
      </c>
      <c r="F573" s="38"/>
      <c r="G573" s="32"/>
      <c r="H573" s="36">
        <f aca="true" t="shared" si="34" ref="H573:J574">H574</f>
        <v>0</v>
      </c>
      <c r="I573" s="89">
        <f t="shared" si="34"/>
        <v>19100</v>
      </c>
      <c r="J573" s="89">
        <f t="shared" si="34"/>
        <v>19100</v>
      </c>
      <c r="K573" s="101">
        <f t="shared" si="33"/>
        <v>100</v>
      </c>
    </row>
    <row r="574" spans="1:11" s="29" customFormat="1" ht="15.75">
      <c r="A574" s="37" t="s">
        <v>169</v>
      </c>
      <c r="B574" s="31" t="s">
        <v>190</v>
      </c>
      <c r="C574" s="38" t="s">
        <v>45</v>
      </c>
      <c r="D574" s="38" t="s">
        <v>8</v>
      </c>
      <c r="E574" s="38" t="s">
        <v>496</v>
      </c>
      <c r="F574" s="38" t="s">
        <v>167</v>
      </c>
      <c r="G574" s="32"/>
      <c r="H574" s="36">
        <f t="shared" si="34"/>
        <v>0</v>
      </c>
      <c r="I574" s="89">
        <f t="shared" si="34"/>
        <v>19100</v>
      </c>
      <c r="J574" s="89">
        <f t="shared" si="34"/>
        <v>19100</v>
      </c>
      <c r="K574" s="101">
        <f t="shared" si="33"/>
        <v>100</v>
      </c>
    </row>
    <row r="575" spans="1:11" s="29" customFormat="1" ht="15.75">
      <c r="A575" s="37" t="s">
        <v>188</v>
      </c>
      <c r="B575" s="31" t="s">
        <v>190</v>
      </c>
      <c r="C575" s="38" t="s">
        <v>45</v>
      </c>
      <c r="D575" s="38" t="s">
        <v>8</v>
      </c>
      <c r="E575" s="38" t="s">
        <v>496</v>
      </c>
      <c r="F575" s="38" t="s">
        <v>187</v>
      </c>
      <c r="G575" s="32"/>
      <c r="H575" s="36"/>
      <c r="I575" s="89">
        <v>19100</v>
      </c>
      <c r="J575" s="89">
        <v>19100</v>
      </c>
      <c r="K575" s="101">
        <f t="shared" si="33"/>
        <v>100</v>
      </c>
    </row>
    <row r="576" spans="1:11" ht="47.25">
      <c r="A576" s="37" t="s">
        <v>540</v>
      </c>
      <c r="B576" s="31" t="s">
        <v>190</v>
      </c>
      <c r="C576" s="38" t="s">
        <v>45</v>
      </c>
      <c r="D576" s="38" t="s">
        <v>8</v>
      </c>
      <c r="E576" s="38" t="s">
        <v>539</v>
      </c>
      <c r="F576" s="38"/>
      <c r="G576" s="32" t="e">
        <f>#REF!+#REF!+#REF!</f>
        <v>#REF!</v>
      </c>
      <c r="H576" s="36" t="e">
        <f>#REF!</f>
        <v>#REF!</v>
      </c>
      <c r="I576" s="89">
        <f>I577</f>
        <v>1253800</v>
      </c>
      <c r="J576" s="89">
        <f>J577</f>
        <v>1253800</v>
      </c>
      <c r="K576" s="101">
        <f t="shared" si="33"/>
        <v>100</v>
      </c>
    </row>
    <row r="577" spans="1:11" ht="15.75">
      <c r="A577" s="37" t="s">
        <v>169</v>
      </c>
      <c r="B577" s="31" t="s">
        <v>190</v>
      </c>
      <c r="C577" s="38" t="s">
        <v>45</v>
      </c>
      <c r="D577" s="38" t="s">
        <v>8</v>
      </c>
      <c r="E577" s="38" t="s">
        <v>539</v>
      </c>
      <c r="F577" s="38" t="s">
        <v>557</v>
      </c>
      <c r="G577" s="32"/>
      <c r="H577" s="32">
        <f>H578+H579</f>
        <v>-10123</v>
      </c>
      <c r="I577" s="92">
        <f>I578+I579</f>
        <v>1253800</v>
      </c>
      <c r="J577" s="92">
        <f>J578+J579</f>
        <v>1253800</v>
      </c>
      <c r="K577" s="101">
        <f t="shared" si="33"/>
        <v>100</v>
      </c>
    </row>
    <row r="578" spans="1:11" ht="31.5">
      <c r="A578" s="37" t="s">
        <v>186</v>
      </c>
      <c r="B578" s="31" t="s">
        <v>190</v>
      </c>
      <c r="C578" s="38" t="s">
        <v>45</v>
      </c>
      <c r="D578" s="38" t="s">
        <v>8</v>
      </c>
      <c r="E578" s="38" t="s">
        <v>539</v>
      </c>
      <c r="F578" s="38" t="s">
        <v>168</v>
      </c>
      <c r="G578" s="32"/>
      <c r="H578" s="32">
        <v>-9860</v>
      </c>
      <c r="I578" s="89">
        <v>677678</v>
      </c>
      <c r="J578" s="89">
        <v>677678</v>
      </c>
      <c r="K578" s="101">
        <f t="shared" si="33"/>
        <v>100</v>
      </c>
    </row>
    <row r="579" spans="1:11" ht="31.5">
      <c r="A579" s="37" t="s">
        <v>185</v>
      </c>
      <c r="B579" s="31" t="s">
        <v>190</v>
      </c>
      <c r="C579" s="38" t="s">
        <v>45</v>
      </c>
      <c r="D579" s="38" t="s">
        <v>8</v>
      </c>
      <c r="E579" s="38" t="s">
        <v>539</v>
      </c>
      <c r="F579" s="38" t="s">
        <v>182</v>
      </c>
      <c r="G579" s="32"/>
      <c r="H579" s="32">
        <v>-263</v>
      </c>
      <c r="I579" s="89">
        <v>576122</v>
      </c>
      <c r="J579" s="89">
        <v>576122</v>
      </c>
      <c r="K579" s="101">
        <f t="shared" si="33"/>
        <v>100</v>
      </c>
    </row>
    <row r="580" spans="1:11" ht="15.75" hidden="1">
      <c r="A580" s="37" t="s">
        <v>47</v>
      </c>
      <c r="B580" s="31" t="s">
        <v>190</v>
      </c>
      <c r="C580" s="38" t="s">
        <v>45</v>
      </c>
      <c r="D580" s="38" t="s">
        <v>8</v>
      </c>
      <c r="E580" s="38" t="s">
        <v>48</v>
      </c>
      <c r="F580" s="38"/>
      <c r="G580" s="32" t="e">
        <f>#REF!+#REF!+#REF!</f>
        <v>#REF!</v>
      </c>
      <c r="H580" s="36">
        <f>H581</f>
        <v>-8811</v>
      </c>
      <c r="I580" s="89">
        <f>I581</f>
        <v>0</v>
      </c>
      <c r="J580" s="89">
        <f>J581</f>
        <v>0</v>
      </c>
      <c r="K580" s="101" t="e">
        <f t="shared" si="33"/>
        <v>#DIV/0!</v>
      </c>
    </row>
    <row r="581" spans="1:11" ht="15.75" hidden="1">
      <c r="A581" s="37" t="s">
        <v>62</v>
      </c>
      <c r="B581" s="31" t="s">
        <v>190</v>
      </c>
      <c r="C581" s="38" t="s">
        <v>45</v>
      </c>
      <c r="D581" s="38" t="s">
        <v>8</v>
      </c>
      <c r="E581" s="38" t="s">
        <v>113</v>
      </c>
      <c r="F581" s="38"/>
      <c r="G581" s="32" t="e">
        <f>#REF!+#REF!+#REF!</f>
        <v>#REF!</v>
      </c>
      <c r="H581" s="36">
        <f>+H582</f>
        <v>-8811</v>
      </c>
      <c r="I581" s="89">
        <f>+I582</f>
        <v>0</v>
      </c>
      <c r="J581" s="89">
        <f>+J582</f>
        <v>0</v>
      </c>
      <c r="K581" s="101" t="e">
        <f t="shared" si="33"/>
        <v>#DIV/0!</v>
      </c>
    </row>
    <row r="582" spans="1:11" ht="15.75" hidden="1">
      <c r="A582" s="37" t="s">
        <v>169</v>
      </c>
      <c r="B582" s="31" t="s">
        <v>190</v>
      </c>
      <c r="C582" s="38" t="s">
        <v>45</v>
      </c>
      <c r="D582" s="38" t="s">
        <v>8</v>
      </c>
      <c r="E582" s="38" t="s">
        <v>113</v>
      </c>
      <c r="F582" s="38" t="s">
        <v>167</v>
      </c>
      <c r="G582" s="32"/>
      <c r="H582" s="32">
        <f>H583+H584</f>
        <v>-8811</v>
      </c>
      <c r="I582" s="92">
        <f>I583+I584</f>
        <v>0</v>
      </c>
      <c r="J582" s="92">
        <f>J583+J584</f>
        <v>0</v>
      </c>
      <c r="K582" s="101" t="e">
        <f t="shared" si="33"/>
        <v>#DIV/0!</v>
      </c>
    </row>
    <row r="583" spans="1:11" ht="31.5" hidden="1">
      <c r="A583" s="37" t="s">
        <v>186</v>
      </c>
      <c r="B583" s="31" t="s">
        <v>190</v>
      </c>
      <c r="C583" s="38" t="s">
        <v>45</v>
      </c>
      <c r="D583" s="38" t="s">
        <v>8</v>
      </c>
      <c r="E583" s="38" t="s">
        <v>113</v>
      </c>
      <c r="F583" s="38" t="s">
        <v>168</v>
      </c>
      <c r="G583" s="32"/>
      <c r="H583" s="32">
        <v>-8673</v>
      </c>
      <c r="I583" s="89"/>
      <c r="J583" s="89"/>
      <c r="K583" s="101" t="e">
        <f t="shared" si="33"/>
        <v>#DIV/0!</v>
      </c>
    </row>
    <row r="584" spans="1:11" ht="15.75" hidden="1">
      <c r="A584" s="37" t="s">
        <v>188</v>
      </c>
      <c r="B584" s="31" t="s">
        <v>190</v>
      </c>
      <c r="C584" s="38" t="s">
        <v>45</v>
      </c>
      <c r="D584" s="38" t="s">
        <v>8</v>
      </c>
      <c r="E584" s="38" t="s">
        <v>113</v>
      </c>
      <c r="F584" s="38" t="s">
        <v>187</v>
      </c>
      <c r="G584" s="32"/>
      <c r="H584" s="32">
        <v>-138</v>
      </c>
      <c r="I584" s="89"/>
      <c r="J584" s="89"/>
      <c r="K584" s="101" t="e">
        <f t="shared" si="33"/>
        <v>#DIV/0!</v>
      </c>
    </row>
    <row r="585" spans="1:11" s="26" customFormat="1" ht="15.75">
      <c r="A585" s="37" t="s">
        <v>136</v>
      </c>
      <c r="B585" s="31" t="s">
        <v>190</v>
      </c>
      <c r="C585" s="38" t="s">
        <v>45</v>
      </c>
      <c r="D585" s="38" t="s">
        <v>13</v>
      </c>
      <c r="E585" s="38"/>
      <c r="F585" s="38"/>
      <c r="G585" s="32" t="e">
        <f>#REF!+#REF!+#REF!</f>
        <v>#REF!</v>
      </c>
      <c r="H585" s="36">
        <f>H586+H629+H633+H597</f>
        <v>287</v>
      </c>
      <c r="I585" s="89">
        <f>I586+I629+I633+I597</f>
        <v>7834923</v>
      </c>
      <c r="J585" s="89">
        <f>J586+J629+J633+J597</f>
        <v>7628536.859999999</v>
      </c>
      <c r="K585" s="101">
        <f t="shared" si="33"/>
        <v>97.36581788997798</v>
      </c>
    </row>
    <row r="586" spans="1:11" s="26" customFormat="1" ht="47.25" hidden="1">
      <c r="A586" s="37" t="s">
        <v>80</v>
      </c>
      <c r="B586" s="31" t="s">
        <v>190</v>
      </c>
      <c r="C586" s="38" t="s">
        <v>45</v>
      </c>
      <c r="D586" s="38" t="s">
        <v>13</v>
      </c>
      <c r="E586" s="38" t="s">
        <v>79</v>
      </c>
      <c r="F586" s="38"/>
      <c r="G586" s="32" t="e">
        <f>#REF!+#REF!+#REF!</f>
        <v>#REF!</v>
      </c>
      <c r="H586" s="36">
        <f>H587</f>
        <v>-2036</v>
      </c>
      <c r="I586" s="89">
        <f>I587</f>
        <v>0</v>
      </c>
      <c r="J586" s="89">
        <f>J587</f>
        <v>0</v>
      </c>
      <c r="K586" s="101" t="e">
        <f t="shared" si="33"/>
        <v>#DIV/0!</v>
      </c>
    </row>
    <row r="587" spans="1:11" s="26" customFormat="1" ht="15.75" hidden="1">
      <c r="A587" s="37" t="s">
        <v>11</v>
      </c>
      <c r="B587" s="31" t="s">
        <v>190</v>
      </c>
      <c r="C587" s="38" t="s">
        <v>45</v>
      </c>
      <c r="D587" s="38" t="s">
        <v>13</v>
      </c>
      <c r="E587" s="38" t="s">
        <v>84</v>
      </c>
      <c r="F587" s="38"/>
      <c r="G587" s="32" t="e">
        <f>#REF!+#REF!+#REF!</f>
        <v>#REF!</v>
      </c>
      <c r="H587" s="36">
        <f>+H588+H591+H594</f>
        <v>-2036</v>
      </c>
      <c r="I587" s="89">
        <f>+I588+I591+I594</f>
        <v>0</v>
      </c>
      <c r="J587" s="89">
        <f>+J588+J591+J594</f>
        <v>0</v>
      </c>
      <c r="K587" s="101" t="e">
        <f t="shared" si="33"/>
        <v>#DIV/0!</v>
      </c>
    </row>
    <row r="588" spans="1:11" s="26" customFormat="1" ht="15.75" hidden="1">
      <c r="A588" s="37" t="s">
        <v>148</v>
      </c>
      <c r="B588" s="31" t="s">
        <v>190</v>
      </c>
      <c r="C588" s="38" t="s">
        <v>45</v>
      </c>
      <c r="D588" s="38" t="s">
        <v>13</v>
      </c>
      <c r="E588" s="38" t="s">
        <v>84</v>
      </c>
      <c r="F588" s="39" t="s">
        <v>147</v>
      </c>
      <c r="G588" s="32"/>
      <c r="H588" s="32">
        <f>H589+H590</f>
        <v>-1901</v>
      </c>
      <c r="I588" s="92">
        <f>I589+I590</f>
        <v>0</v>
      </c>
      <c r="J588" s="92">
        <f>J589+J590</f>
        <v>0</v>
      </c>
      <c r="K588" s="101" t="e">
        <f t="shared" si="33"/>
        <v>#DIV/0!</v>
      </c>
    </row>
    <row r="589" spans="1:11" s="27" customFormat="1" ht="15.75" hidden="1">
      <c r="A589" s="37" t="s">
        <v>150</v>
      </c>
      <c r="B589" s="31" t="s">
        <v>190</v>
      </c>
      <c r="C589" s="38" t="s">
        <v>45</v>
      </c>
      <c r="D589" s="38" t="s">
        <v>13</v>
      </c>
      <c r="E589" s="38" t="s">
        <v>84</v>
      </c>
      <c r="F589" s="39" t="s">
        <v>149</v>
      </c>
      <c r="G589" s="32"/>
      <c r="H589" s="32">
        <v>-1900</v>
      </c>
      <c r="I589" s="92"/>
      <c r="J589" s="92"/>
      <c r="K589" s="101" t="e">
        <f t="shared" si="33"/>
        <v>#DIV/0!</v>
      </c>
    </row>
    <row r="590" spans="1:11" ht="15.75" hidden="1">
      <c r="A590" s="37" t="s">
        <v>152</v>
      </c>
      <c r="B590" s="31" t="s">
        <v>190</v>
      </c>
      <c r="C590" s="38" t="s">
        <v>45</v>
      </c>
      <c r="D590" s="38" t="s">
        <v>13</v>
      </c>
      <c r="E590" s="38" t="s">
        <v>84</v>
      </c>
      <c r="F590" s="39" t="s">
        <v>151</v>
      </c>
      <c r="G590" s="32"/>
      <c r="H590" s="32">
        <v>-1</v>
      </c>
      <c r="I590" s="92"/>
      <c r="J590" s="92"/>
      <c r="K590" s="101" t="e">
        <f t="shared" si="33"/>
        <v>#DIV/0!</v>
      </c>
    </row>
    <row r="591" spans="1:11" ht="15.75" hidden="1">
      <c r="A591" s="37" t="s">
        <v>154</v>
      </c>
      <c r="B591" s="31" t="s">
        <v>190</v>
      </c>
      <c r="C591" s="38" t="s">
        <v>45</v>
      </c>
      <c r="D591" s="38" t="s">
        <v>13</v>
      </c>
      <c r="E591" s="38" t="s">
        <v>84</v>
      </c>
      <c r="F591" s="39" t="s">
        <v>153</v>
      </c>
      <c r="G591" s="32"/>
      <c r="H591" s="32">
        <f>H592+H593</f>
        <v>-99</v>
      </c>
      <c r="I591" s="92">
        <f>I592+I593</f>
        <v>0</v>
      </c>
      <c r="J591" s="92">
        <f>J592+J593</f>
        <v>0</v>
      </c>
      <c r="K591" s="101" t="e">
        <f t="shared" si="33"/>
        <v>#DIV/0!</v>
      </c>
    </row>
    <row r="592" spans="1:11" ht="31.5" hidden="1">
      <c r="A592" s="37" t="s">
        <v>158</v>
      </c>
      <c r="B592" s="31" t="s">
        <v>190</v>
      </c>
      <c r="C592" s="38" t="s">
        <v>45</v>
      </c>
      <c r="D592" s="38" t="s">
        <v>13</v>
      </c>
      <c r="E592" s="38" t="s">
        <v>84</v>
      </c>
      <c r="F592" s="39" t="s">
        <v>155</v>
      </c>
      <c r="G592" s="32"/>
      <c r="H592" s="32">
        <v>-64</v>
      </c>
      <c r="I592" s="92"/>
      <c r="J592" s="92"/>
      <c r="K592" s="101" t="e">
        <f t="shared" si="33"/>
        <v>#DIV/0!</v>
      </c>
    </row>
    <row r="593" spans="1:11" ht="15.75" hidden="1">
      <c r="A593" s="37" t="s">
        <v>157</v>
      </c>
      <c r="B593" s="31" t="s">
        <v>190</v>
      </c>
      <c r="C593" s="38" t="s">
        <v>45</v>
      </c>
      <c r="D593" s="38" t="s">
        <v>13</v>
      </c>
      <c r="E593" s="38" t="s">
        <v>84</v>
      </c>
      <c r="F593" s="39" t="s">
        <v>156</v>
      </c>
      <c r="G593" s="32"/>
      <c r="H593" s="32">
        <v>-35</v>
      </c>
      <c r="I593" s="92"/>
      <c r="J593" s="92"/>
      <c r="K593" s="101" t="e">
        <f t="shared" si="33"/>
        <v>#DIV/0!</v>
      </c>
    </row>
    <row r="594" spans="1:11" ht="15.75" hidden="1">
      <c r="A594" s="37" t="s">
        <v>159</v>
      </c>
      <c r="B594" s="31" t="s">
        <v>190</v>
      </c>
      <c r="C594" s="38" t="s">
        <v>45</v>
      </c>
      <c r="D594" s="38" t="s">
        <v>13</v>
      </c>
      <c r="E594" s="38" t="s">
        <v>84</v>
      </c>
      <c r="F594" s="39" t="s">
        <v>160</v>
      </c>
      <c r="G594" s="32"/>
      <c r="H594" s="32">
        <f>H595+H596</f>
        <v>-36</v>
      </c>
      <c r="I594" s="92">
        <f>I595+I596</f>
        <v>0</v>
      </c>
      <c r="J594" s="92">
        <f>J595+J596</f>
        <v>0</v>
      </c>
      <c r="K594" s="101" t="e">
        <f t="shared" si="33"/>
        <v>#DIV/0!</v>
      </c>
    </row>
    <row r="595" spans="1:11" ht="15.75" hidden="1">
      <c r="A595" s="37" t="s">
        <v>163</v>
      </c>
      <c r="B595" s="31" t="s">
        <v>190</v>
      </c>
      <c r="C595" s="38" t="s">
        <v>45</v>
      </c>
      <c r="D595" s="38" t="s">
        <v>13</v>
      </c>
      <c r="E595" s="38" t="s">
        <v>84</v>
      </c>
      <c r="F595" s="39" t="s">
        <v>161</v>
      </c>
      <c r="G595" s="32"/>
      <c r="H595" s="32">
        <v>-35</v>
      </c>
      <c r="I595" s="89"/>
      <c r="J595" s="89"/>
      <c r="K595" s="101" t="e">
        <f t="shared" si="33"/>
        <v>#DIV/0!</v>
      </c>
    </row>
    <row r="596" spans="1:11" ht="15.75" hidden="1">
      <c r="A596" s="37" t="s">
        <v>164</v>
      </c>
      <c r="B596" s="31" t="s">
        <v>190</v>
      </c>
      <c r="C596" s="38" t="s">
        <v>45</v>
      </c>
      <c r="D596" s="38" t="s">
        <v>13</v>
      </c>
      <c r="E596" s="38" t="s">
        <v>84</v>
      </c>
      <c r="F596" s="39" t="s">
        <v>162</v>
      </c>
      <c r="G596" s="32"/>
      <c r="H596" s="32">
        <v>-1</v>
      </c>
      <c r="I596" s="89"/>
      <c r="J596" s="89"/>
      <c r="K596" s="101" t="e">
        <f t="shared" si="33"/>
        <v>#DIV/0!</v>
      </c>
    </row>
    <row r="597" spans="1:11" ht="47.25">
      <c r="A597" s="37" t="s">
        <v>673</v>
      </c>
      <c r="B597" s="31" t="s">
        <v>190</v>
      </c>
      <c r="C597" s="38" t="s">
        <v>45</v>
      </c>
      <c r="D597" s="38" t="s">
        <v>13</v>
      </c>
      <c r="E597" s="38" t="s">
        <v>457</v>
      </c>
      <c r="F597" s="39"/>
      <c r="G597" s="56"/>
      <c r="H597" s="32">
        <f>H598+H604</f>
        <v>7495</v>
      </c>
      <c r="I597" s="92">
        <f>I598+I604</f>
        <v>7834923</v>
      </c>
      <c r="J597" s="92">
        <f>J598+J604</f>
        <v>7628536.859999999</v>
      </c>
      <c r="K597" s="101">
        <f t="shared" si="33"/>
        <v>97.36581788997798</v>
      </c>
    </row>
    <row r="598" spans="1:11" ht="78.75">
      <c r="A598" s="37" t="s">
        <v>682</v>
      </c>
      <c r="B598" s="31" t="s">
        <v>190</v>
      </c>
      <c r="C598" s="38" t="s">
        <v>45</v>
      </c>
      <c r="D598" s="38" t="s">
        <v>13</v>
      </c>
      <c r="E598" s="38" t="s">
        <v>458</v>
      </c>
      <c r="F598" s="39"/>
      <c r="G598" s="56"/>
      <c r="H598" s="32">
        <f>H599</f>
        <v>2000</v>
      </c>
      <c r="I598" s="92">
        <f>I599</f>
        <v>2173623</v>
      </c>
      <c r="J598" s="92">
        <f>J599</f>
        <v>2134616</v>
      </c>
      <c r="K598" s="101">
        <f t="shared" si="33"/>
        <v>98.20543856961396</v>
      </c>
    </row>
    <row r="599" spans="1:11" ht="110.25">
      <c r="A599" s="37" t="s">
        <v>698</v>
      </c>
      <c r="B599" s="31" t="s">
        <v>190</v>
      </c>
      <c r="C599" s="38" t="s">
        <v>45</v>
      </c>
      <c r="D599" s="38" t="s">
        <v>13</v>
      </c>
      <c r="E599" s="38" t="s">
        <v>474</v>
      </c>
      <c r="F599" s="39"/>
      <c r="G599" s="56"/>
      <c r="H599" s="32">
        <f>H600+H602</f>
        <v>2000</v>
      </c>
      <c r="I599" s="92">
        <f>I600+I602</f>
        <v>2173623</v>
      </c>
      <c r="J599" s="92">
        <f>J600+J602</f>
        <v>2134616</v>
      </c>
      <c r="K599" s="101">
        <f t="shared" si="33"/>
        <v>98.20543856961396</v>
      </c>
    </row>
    <row r="600" spans="1:11" ht="110.25">
      <c r="A600" s="37" t="s">
        <v>699</v>
      </c>
      <c r="B600" s="31" t="s">
        <v>190</v>
      </c>
      <c r="C600" s="38" t="s">
        <v>45</v>
      </c>
      <c r="D600" s="38" t="s">
        <v>13</v>
      </c>
      <c r="E600" s="38" t="s">
        <v>476</v>
      </c>
      <c r="F600" s="39"/>
      <c r="G600" s="56"/>
      <c r="H600" s="32">
        <f>H601</f>
        <v>36</v>
      </c>
      <c r="I600" s="92">
        <f>I601</f>
        <v>36000</v>
      </c>
      <c r="J600" s="92">
        <f>J601</f>
        <v>0</v>
      </c>
      <c r="K600" s="101">
        <f t="shared" si="33"/>
        <v>0</v>
      </c>
    </row>
    <row r="601" spans="1:11" ht="15.75">
      <c r="A601" s="37" t="s">
        <v>200</v>
      </c>
      <c r="B601" s="31" t="s">
        <v>190</v>
      </c>
      <c r="C601" s="38" t="s">
        <v>45</v>
      </c>
      <c r="D601" s="38" t="s">
        <v>13</v>
      </c>
      <c r="E601" s="38" t="s">
        <v>476</v>
      </c>
      <c r="F601" s="39" t="s">
        <v>199</v>
      </c>
      <c r="G601" s="56"/>
      <c r="H601" s="32">
        <v>36</v>
      </c>
      <c r="I601" s="92">
        <v>36000</v>
      </c>
      <c r="J601" s="92"/>
      <c r="K601" s="101">
        <f t="shared" si="33"/>
        <v>0</v>
      </c>
    </row>
    <row r="602" spans="1:11" ht="94.5">
      <c r="A602" s="37" t="s">
        <v>700</v>
      </c>
      <c r="B602" s="31" t="s">
        <v>190</v>
      </c>
      <c r="C602" s="38" t="s">
        <v>45</v>
      </c>
      <c r="D602" s="38" t="s">
        <v>13</v>
      </c>
      <c r="E602" s="38" t="s">
        <v>475</v>
      </c>
      <c r="F602" s="39"/>
      <c r="G602" s="56"/>
      <c r="H602" s="32">
        <f>H603</f>
        <v>1964</v>
      </c>
      <c r="I602" s="92">
        <f>I603</f>
        <v>2137623</v>
      </c>
      <c r="J602" s="92">
        <f>J603</f>
        <v>2134616</v>
      </c>
      <c r="K602" s="101">
        <f t="shared" si="33"/>
        <v>99.85932973213704</v>
      </c>
    </row>
    <row r="603" spans="1:11" ht="31.5">
      <c r="A603" s="37" t="s">
        <v>185</v>
      </c>
      <c r="B603" s="31" t="s">
        <v>190</v>
      </c>
      <c r="C603" s="38" t="s">
        <v>45</v>
      </c>
      <c r="D603" s="38" t="s">
        <v>13</v>
      </c>
      <c r="E603" s="38" t="s">
        <v>475</v>
      </c>
      <c r="F603" s="39" t="s">
        <v>182</v>
      </c>
      <c r="G603" s="56"/>
      <c r="H603" s="32">
        <v>1964</v>
      </c>
      <c r="I603" s="92">
        <v>2137623</v>
      </c>
      <c r="J603" s="92">
        <v>2134616</v>
      </c>
      <c r="K603" s="101">
        <f t="shared" si="33"/>
        <v>99.85932973213704</v>
      </c>
    </row>
    <row r="604" spans="1:11" ht="94.5">
      <c r="A604" s="37" t="s">
        <v>701</v>
      </c>
      <c r="B604" s="31" t="s">
        <v>190</v>
      </c>
      <c r="C604" s="38" t="s">
        <v>45</v>
      </c>
      <c r="D604" s="38" t="s">
        <v>13</v>
      </c>
      <c r="E604" s="38" t="s">
        <v>477</v>
      </c>
      <c r="F604" s="39"/>
      <c r="G604" s="56"/>
      <c r="H604" s="32">
        <f>H605+H616</f>
        <v>5495</v>
      </c>
      <c r="I604" s="92">
        <f>I605+I616</f>
        <v>5661300</v>
      </c>
      <c r="J604" s="92">
        <f>J605+J616</f>
        <v>5493920.859999999</v>
      </c>
      <c r="K604" s="101">
        <f t="shared" si="33"/>
        <v>97.04345044424424</v>
      </c>
    </row>
    <row r="605" spans="1:11" s="29" customFormat="1" ht="78.75">
      <c r="A605" s="37" t="s">
        <v>702</v>
      </c>
      <c r="B605" s="31" t="s">
        <v>190</v>
      </c>
      <c r="C605" s="38" t="s">
        <v>45</v>
      </c>
      <c r="D605" s="38" t="s">
        <v>13</v>
      </c>
      <c r="E605" s="38" t="s">
        <v>448</v>
      </c>
      <c r="F605" s="38"/>
      <c r="G605" s="56" t="e">
        <f>#REF!+#REF!+#REF!</f>
        <v>#REF!</v>
      </c>
      <c r="H605" s="36">
        <f>H606+H610+H613</f>
        <v>2051</v>
      </c>
      <c r="I605" s="89">
        <f>I606+I610+I613</f>
        <v>2051000</v>
      </c>
      <c r="J605" s="89">
        <f>J606+J610+J613</f>
        <v>2032122.5199999998</v>
      </c>
      <c r="K605" s="101">
        <f t="shared" si="33"/>
        <v>99.07959629449049</v>
      </c>
    </row>
    <row r="606" spans="1:11" s="29" customFormat="1" ht="15.75">
      <c r="A606" s="37" t="s">
        <v>239</v>
      </c>
      <c r="B606" s="31" t="s">
        <v>190</v>
      </c>
      <c r="C606" s="38" t="s">
        <v>45</v>
      </c>
      <c r="D606" s="38" t="s">
        <v>13</v>
      </c>
      <c r="E606" s="38" t="s">
        <v>448</v>
      </c>
      <c r="F606" s="38" t="s">
        <v>147</v>
      </c>
      <c r="G606" s="56"/>
      <c r="H606" s="36">
        <f>H607+H608+H609</f>
        <v>1903</v>
      </c>
      <c r="I606" s="89">
        <f>I607+I608+I609</f>
        <v>1965000</v>
      </c>
      <c r="J606" s="89">
        <f>J607+J608+J609</f>
        <v>1955479.4</v>
      </c>
      <c r="K606" s="101">
        <f t="shared" si="33"/>
        <v>99.51549109414758</v>
      </c>
    </row>
    <row r="607" spans="1:11" s="29" customFormat="1" ht="31.5">
      <c r="A607" s="37" t="s">
        <v>348</v>
      </c>
      <c r="B607" s="31" t="s">
        <v>190</v>
      </c>
      <c r="C607" s="38" t="s">
        <v>45</v>
      </c>
      <c r="D607" s="38" t="s">
        <v>13</v>
      </c>
      <c r="E607" s="38" t="s">
        <v>448</v>
      </c>
      <c r="F607" s="38" t="s">
        <v>149</v>
      </c>
      <c r="G607" s="56"/>
      <c r="H607" s="36">
        <v>1900</v>
      </c>
      <c r="I607" s="89">
        <v>1900000</v>
      </c>
      <c r="J607" s="89">
        <v>1892979.4</v>
      </c>
      <c r="K607" s="101">
        <f t="shared" si="33"/>
        <v>99.6304947368421</v>
      </c>
    </row>
    <row r="608" spans="1:11" s="29" customFormat="1" ht="31.5">
      <c r="A608" s="37" t="s">
        <v>241</v>
      </c>
      <c r="B608" s="31" t="s">
        <v>190</v>
      </c>
      <c r="C608" s="38" t="s">
        <v>45</v>
      </c>
      <c r="D608" s="38" t="s">
        <v>13</v>
      </c>
      <c r="E608" s="38" t="s">
        <v>448</v>
      </c>
      <c r="F608" s="38" t="s">
        <v>151</v>
      </c>
      <c r="G608" s="56"/>
      <c r="H608" s="36">
        <v>3</v>
      </c>
      <c r="I608" s="89">
        <v>65000</v>
      </c>
      <c r="J608" s="89">
        <v>62500</v>
      </c>
      <c r="K608" s="101">
        <f t="shared" si="33"/>
        <v>96.15384615384616</v>
      </c>
    </row>
    <row r="609" spans="1:11" s="29" customFormat="1" ht="47.25" hidden="1">
      <c r="A609" s="37" t="s">
        <v>203</v>
      </c>
      <c r="B609" s="31" t="s">
        <v>190</v>
      </c>
      <c r="C609" s="38" t="s">
        <v>45</v>
      </c>
      <c r="D609" s="38" t="s">
        <v>13</v>
      </c>
      <c r="E609" s="38" t="s">
        <v>448</v>
      </c>
      <c r="F609" s="38" t="s">
        <v>202</v>
      </c>
      <c r="G609" s="56"/>
      <c r="H609" s="36"/>
      <c r="I609" s="89"/>
      <c r="J609" s="89"/>
      <c r="K609" s="101" t="e">
        <f t="shared" si="33"/>
        <v>#DIV/0!</v>
      </c>
    </row>
    <row r="610" spans="1:11" s="29" customFormat="1" ht="15.75">
      <c r="A610" s="37" t="s">
        <v>349</v>
      </c>
      <c r="B610" s="31" t="s">
        <v>190</v>
      </c>
      <c r="C610" s="38" t="s">
        <v>45</v>
      </c>
      <c r="D610" s="38" t="s">
        <v>13</v>
      </c>
      <c r="E610" s="38" t="s">
        <v>448</v>
      </c>
      <c r="F610" s="38" t="s">
        <v>153</v>
      </c>
      <c r="G610" s="56"/>
      <c r="H610" s="36">
        <f>H611+H612</f>
        <v>112</v>
      </c>
      <c r="I610" s="89">
        <f>I611+I612</f>
        <v>70000</v>
      </c>
      <c r="J610" s="89">
        <f>J611+J612</f>
        <v>63017.630000000005</v>
      </c>
      <c r="K610" s="101">
        <f t="shared" si="33"/>
        <v>90.02518571428571</v>
      </c>
    </row>
    <row r="611" spans="1:11" s="29" customFormat="1" ht="31.5">
      <c r="A611" s="37" t="s">
        <v>158</v>
      </c>
      <c r="B611" s="31" t="s">
        <v>190</v>
      </c>
      <c r="C611" s="38" t="s">
        <v>45</v>
      </c>
      <c r="D611" s="38" t="s">
        <v>13</v>
      </c>
      <c r="E611" s="38" t="s">
        <v>448</v>
      </c>
      <c r="F611" s="38" t="s">
        <v>155</v>
      </c>
      <c r="G611" s="56"/>
      <c r="H611" s="36">
        <v>70</v>
      </c>
      <c r="I611" s="89">
        <v>36000</v>
      </c>
      <c r="J611" s="89">
        <v>29936.37</v>
      </c>
      <c r="K611" s="101">
        <f t="shared" si="33"/>
        <v>83.15658333333333</v>
      </c>
    </row>
    <row r="612" spans="1:11" s="29" customFormat="1" ht="15.75">
      <c r="A612" s="37" t="s">
        <v>243</v>
      </c>
      <c r="B612" s="31" t="s">
        <v>190</v>
      </c>
      <c r="C612" s="38" t="s">
        <v>45</v>
      </c>
      <c r="D612" s="38" t="s">
        <v>13</v>
      </c>
      <c r="E612" s="38" t="s">
        <v>448</v>
      </c>
      <c r="F612" s="38" t="s">
        <v>156</v>
      </c>
      <c r="G612" s="56"/>
      <c r="H612" s="36">
        <v>42</v>
      </c>
      <c r="I612" s="89">
        <v>34000</v>
      </c>
      <c r="J612" s="89">
        <v>33081.26</v>
      </c>
      <c r="K612" s="101">
        <f t="shared" si="33"/>
        <v>97.29782352941177</v>
      </c>
    </row>
    <row r="613" spans="1:11" s="29" customFormat="1" ht="15.75">
      <c r="A613" s="37" t="s">
        <v>159</v>
      </c>
      <c r="B613" s="31" t="s">
        <v>190</v>
      </c>
      <c r="C613" s="38" t="s">
        <v>45</v>
      </c>
      <c r="D613" s="38" t="s">
        <v>13</v>
      </c>
      <c r="E613" s="38" t="s">
        <v>448</v>
      </c>
      <c r="F613" s="38" t="s">
        <v>160</v>
      </c>
      <c r="G613" s="56" t="e">
        <f>#REF!+#REF!+#REF!</f>
        <v>#REF!</v>
      </c>
      <c r="H613" s="36">
        <f>H614+H615</f>
        <v>36</v>
      </c>
      <c r="I613" s="89">
        <f>I614+I615</f>
        <v>16000</v>
      </c>
      <c r="J613" s="89">
        <f>J614+J615</f>
        <v>13625.49</v>
      </c>
      <c r="K613" s="101">
        <f t="shared" si="33"/>
        <v>85.1593125</v>
      </c>
    </row>
    <row r="614" spans="1:11" s="29" customFormat="1" ht="15.75">
      <c r="A614" s="37" t="s">
        <v>163</v>
      </c>
      <c r="B614" s="31" t="s">
        <v>190</v>
      </c>
      <c r="C614" s="38" t="s">
        <v>45</v>
      </c>
      <c r="D614" s="38" t="s">
        <v>13</v>
      </c>
      <c r="E614" s="38" t="s">
        <v>448</v>
      </c>
      <c r="F614" s="38" t="s">
        <v>161</v>
      </c>
      <c r="G614" s="56" t="e">
        <f>#REF!+#REF!+#REF!</f>
        <v>#REF!</v>
      </c>
      <c r="H614" s="36">
        <v>35</v>
      </c>
      <c r="I614" s="89">
        <v>15000</v>
      </c>
      <c r="J614" s="89">
        <v>13480</v>
      </c>
      <c r="K614" s="101">
        <f t="shared" si="33"/>
        <v>89.86666666666666</v>
      </c>
    </row>
    <row r="615" spans="1:11" s="29" customFormat="1" ht="15.75">
      <c r="A615" s="37" t="s">
        <v>164</v>
      </c>
      <c r="B615" s="31" t="s">
        <v>190</v>
      </c>
      <c r="C615" s="38" t="s">
        <v>45</v>
      </c>
      <c r="D615" s="38" t="s">
        <v>13</v>
      </c>
      <c r="E615" s="38" t="s">
        <v>448</v>
      </c>
      <c r="F615" s="38" t="s">
        <v>162</v>
      </c>
      <c r="G615" s="56"/>
      <c r="H615" s="36">
        <v>1</v>
      </c>
      <c r="I615" s="89">
        <v>1000</v>
      </c>
      <c r="J615" s="89">
        <v>145.49</v>
      </c>
      <c r="K615" s="101">
        <f t="shared" si="33"/>
        <v>14.549000000000001</v>
      </c>
    </row>
    <row r="616" spans="1:11" s="29" customFormat="1" ht="78.75">
      <c r="A616" s="37" t="s">
        <v>703</v>
      </c>
      <c r="B616" s="31" t="s">
        <v>190</v>
      </c>
      <c r="C616" s="38" t="s">
        <v>45</v>
      </c>
      <c r="D616" s="38" t="s">
        <v>13</v>
      </c>
      <c r="E616" s="38" t="s">
        <v>449</v>
      </c>
      <c r="F616" s="38"/>
      <c r="G616" s="56"/>
      <c r="H616" s="36">
        <f>H617+H619+H621+H623+H625+H627</f>
        <v>3444</v>
      </c>
      <c r="I616" s="89">
        <f>I617+I619+I621+I623+I625+I627</f>
        <v>3610300</v>
      </c>
      <c r="J616" s="89">
        <f>J617+J619+J621+J623+J625+J627</f>
        <v>3461798.34</v>
      </c>
      <c r="K616" s="101">
        <f t="shared" si="33"/>
        <v>95.88672243303881</v>
      </c>
    </row>
    <row r="617" spans="1:11" s="29" customFormat="1" ht="94.5">
      <c r="A617" s="37" t="s">
        <v>704</v>
      </c>
      <c r="B617" s="31" t="s">
        <v>190</v>
      </c>
      <c r="C617" s="38" t="s">
        <v>45</v>
      </c>
      <c r="D617" s="38" t="s">
        <v>13</v>
      </c>
      <c r="E617" s="38" t="s">
        <v>450</v>
      </c>
      <c r="F617" s="38"/>
      <c r="G617" s="56"/>
      <c r="H617" s="36">
        <f>H618</f>
        <v>2917.7</v>
      </c>
      <c r="I617" s="89">
        <f>I618</f>
        <v>3084000</v>
      </c>
      <c r="J617" s="89">
        <f>J618</f>
        <v>3081979.65</v>
      </c>
      <c r="K617" s="101">
        <f t="shared" si="33"/>
        <v>99.9344892996109</v>
      </c>
    </row>
    <row r="618" spans="1:11" s="29" customFormat="1" ht="47.25">
      <c r="A618" s="37" t="s">
        <v>451</v>
      </c>
      <c r="B618" s="31" t="s">
        <v>190</v>
      </c>
      <c r="C618" s="38" t="s">
        <v>45</v>
      </c>
      <c r="D618" s="38" t="s">
        <v>13</v>
      </c>
      <c r="E618" s="38" t="s">
        <v>450</v>
      </c>
      <c r="F618" s="38" t="s">
        <v>168</v>
      </c>
      <c r="G618" s="56"/>
      <c r="H618" s="36">
        <v>2917.7</v>
      </c>
      <c r="I618" s="89">
        <v>3084000</v>
      </c>
      <c r="J618" s="89">
        <v>3081979.65</v>
      </c>
      <c r="K618" s="101">
        <f t="shared" si="33"/>
        <v>99.9344892996109</v>
      </c>
    </row>
    <row r="619" spans="1:11" s="29" customFormat="1" ht="78.75">
      <c r="A619" s="37" t="s">
        <v>705</v>
      </c>
      <c r="B619" s="31" t="s">
        <v>190</v>
      </c>
      <c r="C619" s="38" t="s">
        <v>45</v>
      </c>
      <c r="D619" s="38" t="s">
        <v>13</v>
      </c>
      <c r="E619" s="38" t="s">
        <v>452</v>
      </c>
      <c r="F619" s="38"/>
      <c r="G619" s="56"/>
      <c r="H619" s="36">
        <f>H620</f>
        <v>153.53</v>
      </c>
      <c r="I619" s="89">
        <f>I620</f>
        <v>153530</v>
      </c>
      <c r="J619" s="89">
        <f>J620</f>
        <v>92541.06</v>
      </c>
      <c r="K619" s="101">
        <f t="shared" si="33"/>
        <v>60.27555526607178</v>
      </c>
    </row>
    <row r="620" spans="1:11" s="29" customFormat="1" ht="47.25">
      <c r="A620" s="37" t="s">
        <v>451</v>
      </c>
      <c r="B620" s="31" t="s">
        <v>190</v>
      </c>
      <c r="C620" s="38" t="s">
        <v>45</v>
      </c>
      <c r="D620" s="38" t="s">
        <v>13</v>
      </c>
      <c r="E620" s="38" t="s">
        <v>452</v>
      </c>
      <c r="F620" s="38" t="s">
        <v>168</v>
      </c>
      <c r="G620" s="56"/>
      <c r="H620" s="36">
        <v>153.53</v>
      </c>
      <c r="I620" s="89">
        <v>153530</v>
      </c>
      <c r="J620" s="89">
        <v>92541.06</v>
      </c>
      <c r="K620" s="101">
        <f t="shared" si="33"/>
        <v>60.27555526607178</v>
      </c>
    </row>
    <row r="621" spans="1:11" s="29" customFormat="1" ht="94.5">
      <c r="A621" s="37" t="s">
        <v>706</v>
      </c>
      <c r="B621" s="31" t="s">
        <v>190</v>
      </c>
      <c r="C621" s="38" t="s">
        <v>45</v>
      </c>
      <c r="D621" s="38" t="s">
        <v>13</v>
      </c>
      <c r="E621" s="38" t="s">
        <v>453</v>
      </c>
      <c r="F621" s="38"/>
      <c r="G621" s="56"/>
      <c r="H621" s="36">
        <f>H622</f>
        <v>16.8</v>
      </c>
      <c r="I621" s="89">
        <f>I622</f>
        <v>16800</v>
      </c>
      <c r="J621" s="89">
        <f>J622</f>
        <v>16800</v>
      </c>
      <c r="K621" s="101">
        <f t="shared" si="33"/>
        <v>100</v>
      </c>
    </row>
    <row r="622" spans="1:11" s="29" customFormat="1" ht="15.75">
      <c r="A622" s="37" t="s">
        <v>188</v>
      </c>
      <c r="B622" s="31" t="s">
        <v>190</v>
      </c>
      <c r="C622" s="38" t="s">
        <v>45</v>
      </c>
      <c r="D622" s="38" t="s">
        <v>13</v>
      </c>
      <c r="E622" s="38" t="s">
        <v>453</v>
      </c>
      <c r="F622" s="38" t="s">
        <v>187</v>
      </c>
      <c r="G622" s="56"/>
      <c r="H622" s="36">
        <v>16.8</v>
      </c>
      <c r="I622" s="89">
        <v>16800</v>
      </c>
      <c r="J622" s="89">
        <v>16800</v>
      </c>
      <c r="K622" s="101">
        <f t="shared" si="33"/>
        <v>100</v>
      </c>
    </row>
    <row r="623" spans="1:11" s="29" customFormat="1" ht="110.25">
      <c r="A623" s="37" t="s">
        <v>707</v>
      </c>
      <c r="B623" s="31" t="s">
        <v>190</v>
      </c>
      <c r="C623" s="38" t="s">
        <v>45</v>
      </c>
      <c r="D623" s="38" t="s">
        <v>13</v>
      </c>
      <c r="E623" s="38" t="s">
        <v>454</v>
      </c>
      <c r="F623" s="38"/>
      <c r="G623" s="56"/>
      <c r="H623" s="36">
        <f>H624</f>
        <v>51.37</v>
      </c>
      <c r="I623" s="89">
        <f>I624</f>
        <v>51370</v>
      </c>
      <c r="J623" s="89">
        <f>J624</f>
        <v>51370</v>
      </c>
      <c r="K623" s="101">
        <f t="shared" si="33"/>
        <v>100</v>
      </c>
    </row>
    <row r="624" spans="1:11" s="29" customFormat="1" ht="47.25">
      <c r="A624" s="37" t="s">
        <v>451</v>
      </c>
      <c r="B624" s="31" t="s">
        <v>190</v>
      </c>
      <c r="C624" s="38" t="s">
        <v>45</v>
      </c>
      <c r="D624" s="38" t="s">
        <v>13</v>
      </c>
      <c r="E624" s="38" t="s">
        <v>454</v>
      </c>
      <c r="F624" s="38" t="s">
        <v>168</v>
      </c>
      <c r="G624" s="56"/>
      <c r="H624" s="36">
        <v>51.37</v>
      </c>
      <c r="I624" s="89">
        <v>51370</v>
      </c>
      <c r="J624" s="89">
        <v>51370</v>
      </c>
      <c r="K624" s="101">
        <f t="shared" si="33"/>
        <v>100</v>
      </c>
    </row>
    <row r="625" spans="1:11" s="29" customFormat="1" ht="78.75" hidden="1">
      <c r="A625" s="37" t="s">
        <v>708</v>
      </c>
      <c r="B625" s="31" t="s">
        <v>190</v>
      </c>
      <c r="C625" s="38" t="s">
        <v>45</v>
      </c>
      <c r="D625" s="38" t="s">
        <v>13</v>
      </c>
      <c r="E625" s="38" t="s">
        <v>455</v>
      </c>
      <c r="F625" s="38"/>
      <c r="G625" s="56"/>
      <c r="H625" s="36">
        <f>H626</f>
        <v>0</v>
      </c>
      <c r="I625" s="89">
        <f>I626</f>
        <v>0</v>
      </c>
      <c r="J625" s="89">
        <f>J626</f>
        <v>0</v>
      </c>
      <c r="K625" s="101" t="e">
        <f t="shared" si="33"/>
        <v>#DIV/0!</v>
      </c>
    </row>
    <row r="626" spans="1:11" s="29" customFormat="1" ht="15.75" hidden="1">
      <c r="A626" s="37" t="s">
        <v>188</v>
      </c>
      <c r="B626" s="31" t="s">
        <v>190</v>
      </c>
      <c r="C626" s="38" t="s">
        <v>45</v>
      </c>
      <c r="D626" s="38" t="s">
        <v>13</v>
      </c>
      <c r="E626" s="38" t="s">
        <v>455</v>
      </c>
      <c r="F626" s="38" t="s">
        <v>187</v>
      </c>
      <c r="G626" s="56"/>
      <c r="H626" s="36"/>
      <c r="I626" s="89"/>
      <c r="J626" s="89"/>
      <c r="K626" s="101" t="e">
        <f t="shared" si="33"/>
        <v>#DIV/0!</v>
      </c>
    </row>
    <row r="627" spans="1:11" s="29" customFormat="1" ht="78.75">
      <c r="A627" s="37" t="s">
        <v>709</v>
      </c>
      <c r="B627" s="31" t="s">
        <v>190</v>
      </c>
      <c r="C627" s="38" t="s">
        <v>45</v>
      </c>
      <c r="D627" s="38" t="s">
        <v>13</v>
      </c>
      <c r="E627" s="38" t="s">
        <v>456</v>
      </c>
      <c r="F627" s="38"/>
      <c r="G627" s="56"/>
      <c r="H627" s="36">
        <f>H628</f>
        <v>304.6</v>
      </c>
      <c r="I627" s="89">
        <f>I628</f>
        <v>304600</v>
      </c>
      <c r="J627" s="89">
        <f>J628</f>
        <v>219107.63</v>
      </c>
      <c r="K627" s="101">
        <f t="shared" si="33"/>
        <v>71.93290544977019</v>
      </c>
    </row>
    <row r="628" spans="1:11" s="29" customFormat="1" ht="47.25">
      <c r="A628" s="37" t="s">
        <v>451</v>
      </c>
      <c r="B628" s="31" t="s">
        <v>190</v>
      </c>
      <c r="C628" s="38" t="s">
        <v>45</v>
      </c>
      <c r="D628" s="38" t="s">
        <v>13</v>
      </c>
      <c r="E628" s="38" t="s">
        <v>456</v>
      </c>
      <c r="F628" s="38" t="s">
        <v>168</v>
      </c>
      <c r="G628" s="56"/>
      <c r="H628" s="36">
        <v>304.6</v>
      </c>
      <c r="I628" s="89">
        <v>304600</v>
      </c>
      <c r="J628" s="89">
        <v>219107.63</v>
      </c>
      <c r="K628" s="101">
        <f t="shared" si="33"/>
        <v>71.93290544977019</v>
      </c>
    </row>
    <row r="629" spans="1:10" s="29" customFormat="1" ht="31.5" hidden="1">
      <c r="A629" s="37" t="s">
        <v>51</v>
      </c>
      <c r="B629" s="31" t="s">
        <v>190</v>
      </c>
      <c r="C629" s="38" t="s">
        <v>45</v>
      </c>
      <c r="D629" s="38" t="s">
        <v>13</v>
      </c>
      <c r="E629" s="38" t="s">
        <v>52</v>
      </c>
      <c r="F629" s="38"/>
      <c r="G629" s="56" t="e">
        <f>#REF!+#REF!+#REF!</f>
        <v>#REF!</v>
      </c>
      <c r="H629" s="36">
        <f>H630</f>
        <v>-1736</v>
      </c>
      <c r="I629" s="36">
        <f>I630</f>
        <v>0</v>
      </c>
      <c r="J629" s="77"/>
    </row>
    <row r="630" spans="1:10" s="29" customFormat="1" ht="31.5" hidden="1">
      <c r="A630" s="37" t="s">
        <v>50</v>
      </c>
      <c r="B630" s="31" t="s">
        <v>190</v>
      </c>
      <c r="C630" s="38" t="s">
        <v>45</v>
      </c>
      <c r="D630" s="38" t="s">
        <v>13</v>
      </c>
      <c r="E630" s="38" t="s">
        <v>114</v>
      </c>
      <c r="F630" s="38"/>
      <c r="G630" s="56" t="e">
        <f>#REF!+#REF!+#REF!</f>
        <v>#REF!</v>
      </c>
      <c r="H630" s="36">
        <f>+H631</f>
        <v>-1736</v>
      </c>
      <c r="I630" s="36">
        <f>+I631</f>
        <v>0</v>
      </c>
      <c r="J630" s="77"/>
    </row>
    <row r="631" spans="1:10" s="29" customFormat="1" ht="15.75" hidden="1">
      <c r="A631" s="37" t="s">
        <v>169</v>
      </c>
      <c r="B631" s="31" t="s">
        <v>190</v>
      </c>
      <c r="C631" s="38" t="s">
        <v>45</v>
      </c>
      <c r="D631" s="38" t="s">
        <v>13</v>
      </c>
      <c r="E631" s="38" t="s">
        <v>114</v>
      </c>
      <c r="F631" s="38" t="s">
        <v>167</v>
      </c>
      <c r="G631" s="56"/>
      <c r="H631" s="36">
        <f>H632</f>
        <v>-1736</v>
      </c>
      <c r="I631" s="36">
        <f>I632</f>
        <v>0</v>
      </c>
      <c r="J631" s="77"/>
    </row>
    <row r="632" spans="1:10" s="29" customFormat="1" ht="31.5" hidden="1">
      <c r="A632" s="37" t="s">
        <v>186</v>
      </c>
      <c r="B632" s="31" t="s">
        <v>190</v>
      </c>
      <c r="C632" s="38" t="s">
        <v>45</v>
      </c>
      <c r="D632" s="38" t="s">
        <v>13</v>
      </c>
      <c r="E632" s="38" t="s">
        <v>114</v>
      </c>
      <c r="F632" s="38" t="s">
        <v>168</v>
      </c>
      <c r="G632" s="56"/>
      <c r="H632" s="36">
        <v>-1736</v>
      </c>
      <c r="I632" s="36"/>
      <c r="J632" s="77"/>
    </row>
    <row r="633" spans="1:10" s="29" customFormat="1" ht="47.25" hidden="1">
      <c r="A633" s="37" t="s">
        <v>43</v>
      </c>
      <c r="B633" s="31" t="s">
        <v>190</v>
      </c>
      <c r="C633" s="38" t="s">
        <v>45</v>
      </c>
      <c r="D633" s="38" t="s">
        <v>13</v>
      </c>
      <c r="E633" s="38" t="s">
        <v>44</v>
      </c>
      <c r="F633" s="38"/>
      <c r="G633" s="56" t="e">
        <f>#REF!+#REF!+#REF!</f>
        <v>#REF!</v>
      </c>
      <c r="H633" s="36">
        <f>H634</f>
        <v>-3436</v>
      </c>
      <c r="I633" s="36">
        <f>I634</f>
        <v>0</v>
      </c>
      <c r="J633" s="77"/>
    </row>
    <row r="634" spans="1:9" ht="15.75" hidden="1">
      <c r="A634" s="37" t="s">
        <v>62</v>
      </c>
      <c r="B634" s="31" t="s">
        <v>190</v>
      </c>
      <c r="C634" s="38" t="s">
        <v>45</v>
      </c>
      <c r="D634" s="38" t="s">
        <v>13</v>
      </c>
      <c r="E634" s="38" t="s">
        <v>111</v>
      </c>
      <c r="F634" s="38"/>
      <c r="G634" s="56" t="e">
        <f>#REF!+#REF!+#REF!</f>
        <v>#REF!</v>
      </c>
      <c r="H634" s="36">
        <f>+H635</f>
        <v>-3436</v>
      </c>
      <c r="I634" s="36">
        <f>+I635</f>
        <v>0</v>
      </c>
    </row>
    <row r="635" spans="1:9" ht="15.75" hidden="1">
      <c r="A635" s="37" t="s">
        <v>169</v>
      </c>
      <c r="B635" s="31" t="s">
        <v>190</v>
      </c>
      <c r="C635" s="38" t="s">
        <v>45</v>
      </c>
      <c r="D635" s="38" t="s">
        <v>13</v>
      </c>
      <c r="E635" s="38" t="s">
        <v>111</v>
      </c>
      <c r="F635" s="38" t="s">
        <v>167</v>
      </c>
      <c r="G635" s="51"/>
      <c r="H635" s="36">
        <f>H636+H637</f>
        <v>-3436</v>
      </c>
      <c r="I635" s="36">
        <f>I636+I637</f>
        <v>0</v>
      </c>
    </row>
    <row r="636" spans="1:9" ht="31.5" hidden="1">
      <c r="A636" s="37" t="s">
        <v>186</v>
      </c>
      <c r="B636" s="31" t="s">
        <v>190</v>
      </c>
      <c r="C636" s="38" t="s">
        <v>45</v>
      </c>
      <c r="D636" s="38" t="s">
        <v>13</v>
      </c>
      <c r="E636" s="38" t="s">
        <v>111</v>
      </c>
      <c r="F636" s="38" t="s">
        <v>168</v>
      </c>
      <c r="G636" s="51"/>
      <c r="H636" s="36">
        <v>-3392</v>
      </c>
      <c r="I636" s="36"/>
    </row>
    <row r="637" spans="1:9" ht="15.75" hidden="1">
      <c r="A637" s="37" t="s">
        <v>188</v>
      </c>
      <c r="B637" s="31" t="s">
        <v>190</v>
      </c>
      <c r="C637" s="38" t="s">
        <v>45</v>
      </c>
      <c r="D637" s="38" t="s">
        <v>13</v>
      </c>
      <c r="E637" s="38" t="s">
        <v>111</v>
      </c>
      <c r="F637" s="38" t="s">
        <v>187</v>
      </c>
      <c r="G637" s="51"/>
      <c r="H637" s="36">
        <v>-44</v>
      </c>
      <c r="I637" s="36"/>
    </row>
    <row r="638" spans="1:9" ht="15.75">
      <c r="A638" s="49"/>
      <c r="B638" s="43"/>
      <c r="C638" s="43"/>
      <c r="D638" s="43"/>
      <c r="E638" s="43"/>
      <c r="F638" s="43"/>
      <c r="G638" s="44"/>
      <c r="H638" s="44"/>
      <c r="I638" s="44"/>
    </row>
    <row r="639" spans="1:9" ht="15.75">
      <c r="A639" s="57"/>
      <c r="B639" s="46"/>
      <c r="C639" s="46"/>
      <c r="D639" s="46"/>
      <c r="E639" s="46"/>
      <c r="F639" s="46"/>
      <c r="G639" s="47"/>
      <c r="H639" s="47"/>
      <c r="I639" s="47"/>
    </row>
    <row r="640" spans="1:11" ht="31.5">
      <c r="A640" s="30" t="s">
        <v>122</v>
      </c>
      <c r="B640" s="31" t="s">
        <v>191</v>
      </c>
      <c r="C640" s="34" t="s">
        <v>9</v>
      </c>
      <c r="D640" s="34" t="s">
        <v>9</v>
      </c>
      <c r="E640" s="31"/>
      <c r="F640" s="31"/>
      <c r="G640" s="32" t="e">
        <f>#REF!+#REF!+#REF!</f>
        <v>#REF!</v>
      </c>
      <c r="H640" s="32" t="e">
        <f>H641+H907</f>
        <v>#REF!</v>
      </c>
      <c r="I640" s="92">
        <f>I641+I907</f>
        <v>748140270.2299999</v>
      </c>
      <c r="J640" s="89">
        <f>J641+J907</f>
        <v>736901227.7400001</v>
      </c>
      <c r="K640" s="101">
        <f aca="true" t="shared" si="35" ref="K640:K703">J640/I640*100</f>
        <v>98.49773592770984</v>
      </c>
    </row>
    <row r="641" spans="1:11" ht="15.75">
      <c r="A641" s="37" t="s">
        <v>31</v>
      </c>
      <c r="B641" s="31" t="s">
        <v>191</v>
      </c>
      <c r="C641" s="38" t="s">
        <v>32</v>
      </c>
      <c r="D641" s="38" t="s">
        <v>9</v>
      </c>
      <c r="E641" s="38"/>
      <c r="F641" s="38"/>
      <c r="G641" s="32" t="e">
        <f>#REF!+#REF!+#REF!</f>
        <v>#REF!</v>
      </c>
      <c r="H641" s="36" t="e">
        <f>H642+H713+H812+H843</f>
        <v>#REF!</v>
      </c>
      <c r="I641" s="89">
        <f>I642+I713+I812+I843</f>
        <v>732141450.2299999</v>
      </c>
      <c r="J641" s="89">
        <f>J642+J713+J812+J843</f>
        <v>720902843.7400001</v>
      </c>
      <c r="K641" s="101">
        <f t="shared" si="35"/>
        <v>98.46496787110344</v>
      </c>
    </row>
    <row r="642" spans="1:11" ht="15.75">
      <c r="A642" s="37" t="s">
        <v>33</v>
      </c>
      <c r="B642" s="31" t="s">
        <v>191</v>
      </c>
      <c r="C642" s="38" t="s">
        <v>32</v>
      </c>
      <c r="D642" s="38" t="s">
        <v>8</v>
      </c>
      <c r="E642" s="38"/>
      <c r="F642" s="38"/>
      <c r="G642" s="32" t="e">
        <f>#REF!+#REF!+#REF!</f>
        <v>#REF!</v>
      </c>
      <c r="H642" s="36">
        <f>H690+H695+H643+H703+H708+H685</f>
        <v>26167</v>
      </c>
      <c r="I642" s="89">
        <f>I690+I695+I643+I703+I708+I685+I682</f>
        <v>244247317.94</v>
      </c>
      <c r="J642" s="89">
        <f>J690+J695+J643+J703+J708+J685+J682</f>
        <v>236712198.54000002</v>
      </c>
      <c r="K642" s="101">
        <f t="shared" si="35"/>
        <v>96.91496329885965</v>
      </c>
    </row>
    <row r="643" spans="1:11" ht="47.25">
      <c r="A643" s="37" t="s">
        <v>710</v>
      </c>
      <c r="B643" s="31" t="s">
        <v>191</v>
      </c>
      <c r="C643" s="38" t="s">
        <v>32</v>
      </c>
      <c r="D643" s="38" t="s">
        <v>8</v>
      </c>
      <c r="E643" s="38" t="s">
        <v>19</v>
      </c>
      <c r="F643" s="38"/>
      <c r="G643" s="32" t="e">
        <f>#REF!+#REF!+#REF!</f>
        <v>#REF!</v>
      </c>
      <c r="H643" s="36">
        <f aca="true" t="shared" si="36" ref="H643:J644">H644</f>
        <v>97047</v>
      </c>
      <c r="I643" s="89">
        <f t="shared" si="36"/>
        <v>82482509.31</v>
      </c>
      <c r="J643" s="89">
        <f t="shared" si="36"/>
        <v>74947389.91000001</v>
      </c>
      <c r="K643" s="101">
        <f t="shared" si="35"/>
        <v>90.86458515504154</v>
      </c>
    </row>
    <row r="644" spans="1:11" ht="78.75">
      <c r="A644" s="37" t="s">
        <v>711</v>
      </c>
      <c r="B644" s="31" t="s">
        <v>191</v>
      </c>
      <c r="C644" s="38" t="s">
        <v>32</v>
      </c>
      <c r="D644" s="38" t="s">
        <v>8</v>
      </c>
      <c r="E644" s="38" t="s">
        <v>361</v>
      </c>
      <c r="F644" s="38"/>
      <c r="G644" s="32" t="e">
        <f>#REF!+#REF!+#REF!</f>
        <v>#REF!</v>
      </c>
      <c r="H644" s="36">
        <f t="shared" si="36"/>
        <v>97047</v>
      </c>
      <c r="I644" s="89">
        <f t="shared" si="36"/>
        <v>82482509.31</v>
      </c>
      <c r="J644" s="89">
        <f t="shared" si="36"/>
        <v>74947389.91000001</v>
      </c>
      <c r="K644" s="101">
        <f t="shared" si="35"/>
        <v>90.86458515504154</v>
      </c>
    </row>
    <row r="645" spans="1:11" ht="110.25">
      <c r="A645" s="37" t="s">
        <v>712</v>
      </c>
      <c r="B645" s="31" t="s">
        <v>191</v>
      </c>
      <c r="C645" s="38" t="s">
        <v>32</v>
      </c>
      <c r="D645" s="38" t="s">
        <v>8</v>
      </c>
      <c r="E645" s="38" t="s">
        <v>362</v>
      </c>
      <c r="F645" s="38"/>
      <c r="G645" s="32" t="e">
        <f>#REF!+#REF!+#REF!</f>
        <v>#REF!</v>
      </c>
      <c r="H645" s="36">
        <f>H646+H649+H652+H655+H658+H663+H668+H671+H676+H679</f>
        <v>97047</v>
      </c>
      <c r="I645" s="89">
        <f>I646+I649+I652+I655+I658+I663+I668+I671+I676+I679</f>
        <v>82482509.31</v>
      </c>
      <c r="J645" s="89">
        <f>J646+J649+J652+J655+J658+J663+J668+J671+J676+J679</f>
        <v>74947389.91000001</v>
      </c>
      <c r="K645" s="101">
        <f t="shared" si="35"/>
        <v>90.86458515504154</v>
      </c>
    </row>
    <row r="646" spans="1:11" ht="94.5">
      <c r="A646" s="37" t="s">
        <v>713</v>
      </c>
      <c r="B646" s="31" t="s">
        <v>191</v>
      </c>
      <c r="C646" s="38" t="s">
        <v>32</v>
      </c>
      <c r="D646" s="38" t="s">
        <v>8</v>
      </c>
      <c r="E646" s="38" t="s">
        <v>363</v>
      </c>
      <c r="F646" s="38"/>
      <c r="G646" s="32"/>
      <c r="H646" s="36">
        <f>H647+H648</f>
        <v>30897</v>
      </c>
      <c r="I646" s="89">
        <f>I647+I648</f>
        <v>22952791.200000003</v>
      </c>
      <c r="J646" s="89">
        <f>J647+J648</f>
        <v>22952791.200000003</v>
      </c>
      <c r="K646" s="101">
        <f t="shared" si="35"/>
        <v>100</v>
      </c>
    </row>
    <row r="647" spans="1:11" ht="31.5">
      <c r="A647" s="37" t="s">
        <v>186</v>
      </c>
      <c r="B647" s="31" t="s">
        <v>191</v>
      </c>
      <c r="C647" s="38" t="s">
        <v>32</v>
      </c>
      <c r="D647" s="38" t="s">
        <v>8</v>
      </c>
      <c r="E647" s="38" t="s">
        <v>363</v>
      </c>
      <c r="F647" s="38" t="s">
        <v>168</v>
      </c>
      <c r="G647" s="32"/>
      <c r="H647" s="36">
        <v>23790</v>
      </c>
      <c r="I647" s="89">
        <v>19286841.94</v>
      </c>
      <c r="J647" s="89">
        <v>19286841.94</v>
      </c>
      <c r="K647" s="101">
        <f t="shared" si="35"/>
        <v>100</v>
      </c>
    </row>
    <row r="648" spans="1:11" ht="31.5">
      <c r="A648" s="37" t="s">
        <v>185</v>
      </c>
      <c r="B648" s="31" t="s">
        <v>191</v>
      </c>
      <c r="C648" s="38" t="s">
        <v>32</v>
      </c>
      <c r="D648" s="38" t="s">
        <v>8</v>
      </c>
      <c r="E648" s="38" t="s">
        <v>363</v>
      </c>
      <c r="F648" s="38" t="s">
        <v>182</v>
      </c>
      <c r="G648" s="32"/>
      <c r="H648" s="36">
        <v>7107</v>
      </c>
      <c r="I648" s="89">
        <v>3665949.26</v>
      </c>
      <c r="J648" s="89">
        <v>3665949.26</v>
      </c>
      <c r="K648" s="101">
        <f t="shared" si="35"/>
        <v>100</v>
      </c>
    </row>
    <row r="649" spans="1:11" ht="94.5">
      <c r="A649" s="37" t="s">
        <v>714</v>
      </c>
      <c r="B649" s="31" t="s">
        <v>191</v>
      </c>
      <c r="C649" s="38" t="s">
        <v>32</v>
      </c>
      <c r="D649" s="38" t="s">
        <v>8</v>
      </c>
      <c r="E649" s="38" t="s">
        <v>364</v>
      </c>
      <c r="F649" s="38"/>
      <c r="G649" s="32" t="e">
        <f>#REF!+#REF!+#REF!</f>
        <v>#REF!</v>
      </c>
      <c r="H649" s="36">
        <f>H650+H651</f>
        <v>22685</v>
      </c>
      <c r="I649" s="89">
        <f>I650+I651</f>
        <v>26743626</v>
      </c>
      <c r="J649" s="89">
        <f>J650+J651</f>
        <v>22603658.919999998</v>
      </c>
      <c r="K649" s="101">
        <f t="shared" si="35"/>
        <v>84.51979892330232</v>
      </c>
    </row>
    <row r="650" spans="1:11" ht="31.5">
      <c r="A650" s="37" t="s">
        <v>186</v>
      </c>
      <c r="B650" s="31" t="s">
        <v>191</v>
      </c>
      <c r="C650" s="38" t="s">
        <v>32</v>
      </c>
      <c r="D650" s="38" t="s">
        <v>8</v>
      </c>
      <c r="E650" s="38" t="s">
        <v>364</v>
      </c>
      <c r="F650" s="38" t="s">
        <v>168</v>
      </c>
      <c r="G650" s="32" t="e">
        <f>#REF!+#REF!+#REF!</f>
        <v>#REF!</v>
      </c>
      <c r="H650" s="36">
        <v>18530</v>
      </c>
      <c r="I650" s="89">
        <v>22304626</v>
      </c>
      <c r="J650" s="89">
        <v>18393499.47</v>
      </c>
      <c r="K650" s="101">
        <f t="shared" si="35"/>
        <v>82.46495354820115</v>
      </c>
    </row>
    <row r="651" spans="1:11" ht="31.5">
      <c r="A651" s="37" t="s">
        <v>185</v>
      </c>
      <c r="B651" s="31" t="s">
        <v>191</v>
      </c>
      <c r="C651" s="38" t="s">
        <v>32</v>
      </c>
      <c r="D651" s="38" t="s">
        <v>8</v>
      </c>
      <c r="E651" s="38" t="s">
        <v>364</v>
      </c>
      <c r="F651" s="38" t="s">
        <v>182</v>
      </c>
      <c r="G651" s="32"/>
      <c r="H651" s="36">
        <v>4155</v>
      </c>
      <c r="I651" s="89">
        <v>4439000</v>
      </c>
      <c r="J651" s="89">
        <v>4210159.45</v>
      </c>
      <c r="K651" s="101">
        <f t="shared" si="35"/>
        <v>94.84477247127731</v>
      </c>
    </row>
    <row r="652" spans="1:11" ht="94.5">
      <c r="A652" s="37" t="s">
        <v>715</v>
      </c>
      <c r="B652" s="31" t="s">
        <v>191</v>
      </c>
      <c r="C652" s="38" t="s">
        <v>32</v>
      </c>
      <c r="D652" s="38" t="s">
        <v>8</v>
      </c>
      <c r="E652" s="38" t="s">
        <v>365</v>
      </c>
      <c r="F652" s="38"/>
      <c r="G652" s="32"/>
      <c r="H652" s="36">
        <f>H653+H654</f>
        <v>1245.522</v>
      </c>
      <c r="I652" s="89">
        <f>I653+I654</f>
        <v>734686</v>
      </c>
      <c r="J652" s="89">
        <f>J653+J654</f>
        <v>409678</v>
      </c>
      <c r="K652" s="101">
        <f t="shared" si="35"/>
        <v>55.76232567382529</v>
      </c>
    </row>
    <row r="653" spans="1:11" ht="15.75">
      <c r="A653" s="37" t="s">
        <v>188</v>
      </c>
      <c r="B653" s="31" t="s">
        <v>191</v>
      </c>
      <c r="C653" s="38" t="s">
        <v>32</v>
      </c>
      <c r="D653" s="38" t="s">
        <v>8</v>
      </c>
      <c r="E653" s="38" t="s">
        <v>365</v>
      </c>
      <c r="F653" s="38" t="s">
        <v>187</v>
      </c>
      <c r="G653" s="32"/>
      <c r="H653" s="36">
        <v>998.022</v>
      </c>
      <c r="I653" s="89">
        <v>617886</v>
      </c>
      <c r="J653" s="89">
        <v>359283</v>
      </c>
      <c r="K653" s="101">
        <f t="shared" si="35"/>
        <v>58.14713393732824</v>
      </c>
    </row>
    <row r="654" spans="1:11" ht="15.75">
      <c r="A654" s="37" t="s">
        <v>200</v>
      </c>
      <c r="B654" s="31" t="s">
        <v>191</v>
      </c>
      <c r="C654" s="38" t="s">
        <v>32</v>
      </c>
      <c r="D654" s="38" t="s">
        <v>8</v>
      </c>
      <c r="E654" s="38" t="s">
        <v>365</v>
      </c>
      <c r="F654" s="38" t="s">
        <v>199</v>
      </c>
      <c r="G654" s="32"/>
      <c r="H654" s="36">
        <v>247.5</v>
      </c>
      <c r="I654" s="89">
        <v>116800</v>
      </c>
      <c r="J654" s="89">
        <v>50395</v>
      </c>
      <c r="K654" s="101">
        <f t="shared" si="35"/>
        <v>43.14640410958904</v>
      </c>
    </row>
    <row r="655" spans="1:11" ht="126">
      <c r="A655" s="37" t="s">
        <v>716</v>
      </c>
      <c r="B655" s="31" t="s">
        <v>191</v>
      </c>
      <c r="C655" s="38" t="s">
        <v>32</v>
      </c>
      <c r="D655" s="38" t="s">
        <v>8</v>
      </c>
      <c r="E655" s="38" t="s">
        <v>366</v>
      </c>
      <c r="F655" s="38"/>
      <c r="G655" s="32"/>
      <c r="H655" s="36">
        <f>H656+H657</f>
        <v>1192.01</v>
      </c>
      <c r="I655" s="89">
        <f>I656+I657</f>
        <v>1388848</v>
      </c>
      <c r="J655" s="89">
        <f>J656+J657</f>
        <v>910501.92</v>
      </c>
      <c r="K655" s="101">
        <f t="shared" si="35"/>
        <v>65.55806826952985</v>
      </c>
    </row>
    <row r="656" spans="1:11" ht="31.5">
      <c r="A656" s="37" t="s">
        <v>186</v>
      </c>
      <c r="B656" s="31" t="s">
        <v>191</v>
      </c>
      <c r="C656" s="38" t="s">
        <v>32</v>
      </c>
      <c r="D656" s="38" t="s">
        <v>8</v>
      </c>
      <c r="E656" s="38" t="s">
        <v>366</v>
      </c>
      <c r="F656" s="38" t="s">
        <v>168</v>
      </c>
      <c r="G656" s="32"/>
      <c r="H656" s="36">
        <v>966.173</v>
      </c>
      <c r="I656" s="89">
        <v>1206361</v>
      </c>
      <c r="J656" s="89">
        <v>777096.92</v>
      </c>
      <c r="K656" s="101">
        <f t="shared" si="35"/>
        <v>64.41661492704091</v>
      </c>
    </row>
    <row r="657" spans="1:11" ht="31.5">
      <c r="A657" s="37" t="s">
        <v>185</v>
      </c>
      <c r="B657" s="31" t="s">
        <v>191</v>
      </c>
      <c r="C657" s="38" t="s">
        <v>32</v>
      </c>
      <c r="D657" s="38" t="s">
        <v>8</v>
      </c>
      <c r="E657" s="38" t="s">
        <v>366</v>
      </c>
      <c r="F657" s="38" t="s">
        <v>182</v>
      </c>
      <c r="G657" s="32"/>
      <c r="H657" s="36">
        <v>225.837</v>
      </c>
      <c r="I657" s="89">
        <v>182487</v>
      </c>
      <c r="J657" s="89">
        <v>133405</v>
      </c>
      <c r="K657" s="101">
        <f t="shared" si="35"/>
        <v>73.10383753363253</v>
      </c>
    </row>
    <row r="658" spans="1:11" ht="94.5">
      <c r="A658" s="37" t="s">
        <v>717</v>
      </c>
      <c r="B658" s="31" t="s">
        <v>191</v>
      </c>
      <c r="C658" s="38" t="s">
        <v>32</v>
      </c>
      <c r="D658" s="38" t="s">
        <v>8</v>
      </c>
      <c r="E658" s="38" t="s">
        <v>367</v>
      </c>
      <c r="F658" s="38"/>
      <c r="G658" s="32"/>
      <c r="H658" s="36">
        <f>H659+H661</f>
        <v>1438.9</v>
      </c>
      <c r="I658" s="89">
        <f>I659+I661+I660+I662</f>
        <v>3541998</v>
      </c>
      <c r="J658" s="89">
        <f>J659+J661+J660+J662</f>
        <v>3525877</v>
      </c>
      <c r="K658" s="101">
        <f t="shared" si="35"/>
        <v>99.5448614030838</v>
      </c>
    </row>
    <row r="659" spans="1:11" ht="31.5">
      <c r="A659" s="37" t="s">
        <v>186</v>
      </c>
      <c r="B659" s="31" t="s">
        <v>191</v>
      </c>
      <c r="C659" s="38" t="s">
        <v>32</v>
      </c>
      <c r="D659" s="38" t="s">
        <v>8</v>
      </c>
      <c r="E659" s="38" t="s">
        <v>367</v>
      </c>
      <c r="F659" s="38" t="s">
        <v>168</v>
      </c>
      <c r="G659" s="32" t="e">
        <f>#REF!+#REF!+#REF!</f>
        <v>#REF!</v>
      </c>
      <c r="H659" s="36">
        <v>1132.8</v>
      </c>
      <c r="I659" s="89">
        <v>805050</v>
      </c>
      <c r="J659" s="89">
        <v>805050</v>
      </c>
      <c r="K659" s="101">
        <f t="shared" si="35"/>
        <v>100</v>
      </c>
    </row>
    <row r="660" spans="1:11" ht="15.75">
      <c r="A660" s="37" t="s">
        <v>188</v>
      </c>
      <c r="B660" s="31" t="s">
        <v>191</v>
      </c>
      <c r="C660" s="38" t="s">
        <v>32</v>
      </c>
      <c r="D660" s="38" t="s">
        <v>8</v>
      </c>
      <c r="E660" s="38" t="s">
        <v>367</v>
      </c>
      <c r="F660" s="38" t="s">
        <v>187</v>
      </c>
      <c r="G660" s="32"/>
      <c r="H660" s="36"/>
      <c r="I660" s="89">
        <v>2391148</v>
      </c>
      <c r="J660" s="89">
        <v>2375027</v>
      </c>
      <c r="K660" s="101">
        <f t="shared" si="35"/>
        <v>99.32580501081489</v>
      </c>
    </row>
    <row r="661" spans="1:11" ht="31.5">
      <c r="A661" s="37" t="s">
        <v>185</v>
      </c>
      <c r="B661" s="31" t="s">
        <v>191</v>
      </c>
      <c r="C661" s="38" t="s">
        <v>32</v>
      </c>
      <c r="D661" s="38" t="s">
        <v>8</v>
      </c>
      <c r="E661" s="38" t="s">
        <v>367</v>
      </c>
      <c r="F661" s="38" t="s">
        <v>182</v>
      </c>
      <c r="G661" s="32" t="e">
        <f>#REF!+#REF!+#REF!</f>
        <v>#REF!</v>
      </c>
      <c r="H661" s="36">
        <v>306.1</v>
      </c>
      <c r="I661" s="89">
        <v>225800</v>
      </c>
      <c r="J661" s="89">
        <v>225800</v>
      </c>
      <c r="K661" s="101">
        <f t="shared" si="35"/>
        <v>100</v>
      </c>
    </row>
    <row r="662" spans="1:11" ht="15.75">
      <c r="A662" s="37" t="s">
        <v>200</v>
      </c>
      <c r="B662" s="31" t="s">
        <v>191</v>
      </c>
      <c r="C662" s="38" t="s">
        <v>32</v>
      </c>
      <c r="D662" s="38" t="s">
        <v>8</v>
      </c>
      <c r="E662" s="38" t="s">
        <v>367</v>
      </c>
      <c r="F662" s="38" t="s">
        <v>199</v>
      </c>
      <c r="G662" s="32"/>
      <c r="H662" s="36"/>
      <c r="I662" s="89">
        <v>120000</v>
      </c>
      <c r="J662" s="89">
        <v>120000</v>
      </c>
      <c r="K662" s="101">
        <f t="shared" si="35"/>
        <v>100</v>
      </c>
    </row>
    <row r="663" spans="1:11" ht="94.5">
      <c r="A663" s="37" t="s">
        <v>718</v>
      </c>
      <c r="B663" s="31" t="s">
        <v>191</v>
      </c>
      <c r="C663" s="38" t="s">
        <v>32</v>
      </c>
      <c r="D663" s="38" t="s">
        <v>8</v>
      </c>
      <c r="E663" s="38" t="s">
        <v>368</v>
      </c>
      <c r="F663" s="38"/>
      <c r="G663" s="32" t="e">
        <f>#REF!+#REF!+#REF!</f>
        <v>#REF!</v>
      </c>
      <c r="H663" s="36">
        <f>H664+H666+H665+H667</f>
        <v>0</v>
      </c>
      <c r="I663" s="89">
        <f>I664+I666+I665+I667</f>
        <v>3363074</v>
      </c>
      <c r="J663" s="89">
        <f>J664+J666+J665+J667</f>
        <v>3363074</v>
      </c>
      <c r="K663" s="101">
        <f t="shared" si="35"/>
        <v>100</v>
      </c>
    </row>
    <row r="664" spans="1:11" ht="31.5" hidden="1">
      <c r="A664" s="37" t="s">
        <v>186</v>
      </c>
      <c r="B664" s="31" t="s">
        <v>191</v>
      </c>
      <c r="C664" s="38" t="s">
        <v>32</v>
      </c>
      <c r="D664" s="38" t="s">
        <v>8</v>
      </c>
      <c r="E664" s="38" t="s">
        <v>368</v>
      </c>
      <c r="F664" s="38" t="s">
        <v>168</v>
      </c>
      <c r="G664" s="32"/>
      <c r="H664" s="36"/>
      <c r="I664" s="89"/>
      <c r="J664" s="89"/>
      <c r="K664" s="101" t="e">
        <f t="shared" si="35"/>
        <v>#DIV/0!</v>
      </c>
    </row>
    <row r="665" spans="1:11" ht="15.75">
      <c r="A665" s="37" t="s">
        <v>188</v>
      </c>
      <c r="B665" s="31" t="s">
        <v>191</v>
      </c>
      <c r="C665" s="38" t="s">
        <v>32</v>
      </c>
      <c r="D665" s="38" t="s">
        <v>8</v>
      </c>
      <c r="E665" s="38" t="s">
        <v>368</v>
      </c>
      <c r="F665" s="38" t="s">
        <v>187</v>
      </c>
      <c r="G665" s="32"/>
      <c r="H665" s="36"/>
      <c r="I665" s="89">
        <v>3363074</v>
      </c>
      <c r="J665" s="89">
        <v>3363074</v>
      </c>
      <c r="K665" s="101">
        <f t="shared" si="35"/>
        <v>100</v>
      </c>
    </row>
    <row r="666" spans="1:11" ht="31.5" hidden="1">
      <c r="A666" s="37" t="s">
        <v>185</v>
      </c>
      <c r="B666" s="31" t="s">
        <v>191</v>
      </c>
      <c r="C666" s="38" t="s">
        <v>32</v>
      </c>
      <c r="D666" s="38" t="s">
        <v>8</v>
      </c>
      <c r="E666" s="38" t="s">
        <v>368</v>
      </c>
      <c r="F666" s="38" t="s">
        <v>182</v>
      </c>
      <c r="G666" s="32"/>
      <c r="H666" s="36"/>
      <c r="I666" s="89"/>
      <c r="J666" s="89"/>
      <c r="K666" s="101" t="e">
        <f t="shared" si="35"/>
        <v>#DIV/0!</v>
      </c>
    </row>
    <row r="667" spans="1:11" ht="15.75" hidden="1">
      <c r="A667" s="37" t="s">
        <v>200</v>
      </c>
      <c r="B667" s="31" t="s">
        <v>191</v>
      </c>
      <c r="C667" s="38" t="s">
        <v>32</v>
      </c>
      <c r="D667" s="38" t="s">
        <v>8</v>
      </c>
      <c r="E667" s="38" t="s">
        <v>368</v>
      </c>
      <c r="F667" s="38" t="s">
        <v>199</v>
      </c>
      <c r="G667" s="32"/>
      <c r="H667" s="36"/>
      <c r="I667" s="89"/>
      <c r="J667" s="89"/>
      <c r="K667" s="101" t="e">
        <f t="shared" si="35"/>
        <v>#DIV/0!</v>
      </c>
    </row>
    <row r="668" spans="1:11" ht="94.5">
      <c r="A668" s="37" t="s">
        <v>719</v>
      </c>
      <c r="B668" s="31" t="s">
        <v>191</v>
      </c>
      <c r="C668" s="38" t="s">
        <v>32</v>
      </c>
      <c r="D668" s="38" t="s">
        <v>8</v>
      </c>
      <c r="E668" s="38" t="s">
        <v>369</v>
      </c>
      <c r="F668" s="38"/>
      <c r="G668" s="32"/>
      <c r="H668" s="36">
        <f>H669+H670</f>
        <v>2198</v>
      </c>
      <c r="I668" s="89">
        <f>I669+I670</f>
        <v>2141000</v>
      </c>
      <c r="J668" s="89">
        <f>J669+J670</f>
        <v>1851460</v>
      </c>
      <c r="K668" s="101">
        <f t="shared" si="35"/>
        <v>86.47641289117234</v>
      </c>
    </row>
    <row r="669" spans="1:11" ht="31.5">
      <c r="A669" s="37" t="s">
        <v>186</v>
      </c>
      <c r="B669" s="31" t="s">
        <v>191</v>
      </c>
      <c r="C669" s="38" t="s">
        <v>32</v>
      </c>
      <c r="D669" s="38" t="s">
        <v>8</v>
      </c>
      <c r="E669" s="38" t="s">
        <v>369</v>
      </c>
      <c r="F669" s="38" t="s">
        <v>168</v>
      </c>
      <c r="G669" s="32"/>
      <c r="H669" s="36">
        <v>1889</v>
      </c>
      <c r="I669" s="89">
        <v>1753000</v>
      </c>
      <c r="J669" s="89">
        <v>1572227</v>
      </c>
      <c r="K669" s="101">
        <f t="shared" si="35"/>
        <v>89.68779235596121</v>
      </c>
    </row>
    <row r="670" spans="1:11" ht="31.5">
      <c r="A670" s="37" t="s">
        <v>185</v>
      </c>
      <c r="B670" s="31" t="s">
        <v>191</v>
      </c>
      <c r="C670" s="38" t="s">
        <v>32</v>
      </c>
      <c r="D670" s="38" t="s">
        <v>8</v>
      </c>
      <c r="E670" s="38" t="s">
        <v>369</v>
      </c>
      <c r="F670" s="38" t="s">
        <v>182</v>
      </c>
      <c r="G670" s="32"/>
      <c r="H670" s="36">
        <v>309</v>
      </c>
      <c r="I670" s="89">
        <v>388000</v>
      </c>
      <c r="J670" s="89">
        <v>279233</v>
      </c>
      <c r="K670" s="101">
        <f t="shared" si="35"/>
        <v>71.9672680412371</v>
      </c>
    </row>
    <row r="671" spans="1:11" ht="94.5">
      <c r="A671" s="37" t="s">
        <v>720</v>
      </c>
      <c r="B671" s="31" t="s">
        <v>191</v>
      </c>
      <c r="C671" s="38" t="s">
        <v>32</v>
      </c>
      <c r="D671" s="38" t="s">
        <v>8</v>
      </c>
      <c r="E671" s="38" t="s">
        <v>370</v>
      </c>
      <c r="F671" s="38"/>
      <c r="G671" s="32"/>
      <c r="H671" s="36">
        <f>H672+H673+H674+H675</f>
        <v>9238.568</v>
      </c>
      <c r="I671" s="89">
        <f>I672+I673+I674+I675</f>
        <v>7784191.45</v>
      </c>
      <c r="J671" s="89">
        <f>J672+J673+J674+J675</f>
        <v>5584054.210000001</v>
      </c>
      <c r="K671" s="101">
        <f t="shared" si="35"/>
        <v>71.7358282599794</v>
      </c>
    </row>
    <row r="672" spans="1:11" ht="31.5">
      <c r="A672" s="37" t="s">
        <v>186</v>
      </c>
      <c r="B672" s="31" t="s">
        <v>191</v>
      </c>
      <c r="C672" s="38" t="s">
        <v>32</v>
      </c>
      <c r="D672" s="38" t="s">
        <v>8</v>
      </c>
      <c r="E672" s="38" t="s">
        <v>370</v>
      </c>
      <c r="F672" s="38" t="s">
        <v>168</v>
      </c>
      <c r="G672" s="32" t="e">
        <f>#REF!+#REF!+#REF!</f>
        <v>#REF!</v>
      </c>
      <c r="H672" s="36">
        <v>7189.505</v>
      </c>
      <c r="I672" s="89">
        <v>6157953</v>
      </c>
      <c r="J672" s="89">
        <v>4255017.91</v>
      </c>
      <c r="K672" s="101">
        <f t="shared" si="35"/>
        <v>69.09792767174416</v>
      </c>
    </row>
    <row r="673" spans="1:11" ht="15.75">
      <c r="A673" s="37" t="s">
        <v>188</v>
      </c>
      <c r="B673" s="31" t="s">
        <v>191</v>
      </c>
      <c r="C673" s="38" t="s">
        <v>32</v>
      </c>
      <c r="D673" s="38" t="s">
        <v>8</v>
      </c>
      <c r="E673" s="38" t="s">
        <v>370</v>
      </c>
      <c r="F673" s="38" t="s">
        <v>187</v>
      </c>
      <c r="G673" s="32" t="e">
        <f>#REF!+#REF!+#REF!</f>
        <v>#REF!</v>
      </c>
      <c r="H673" s="36"/>
      <c r="I673" s="89">
        <v>145525.45</v>
      </c>
      <c r="J673" s="89">
        <v>145525.45</v>
      </c>
      <c r="K673" s="101">
        <f t="shared" si="35"/>
        <v>100</v>
      </c>
    </row>
    <row r="674" spans="1:11" ht="31.5">
      <c r="A674" s="37" t="s">
        <v>185</v>
      </c>
      <c r="B674" s="31" t="s">
        <v>191</v>
      </c>
      <c r="C674" s="38" t="s">
        <v>32</v>
      </c>
      <c r="D674" s="38" t="s">
        <v>8</v>
      </c>
      <c r="E674" s="38" t="s">
        <v>370</v>
      </c>
      <c r="F674" s="38" t="s">
        <v>182</v>
      </c>
      <c r="G674" s="32" t="e">
        <f>#REF!+#REF!+#REF!</f>
        <v>#REF!</v>
      </c>
      <c r="H674" s="36">
        <v>2049.063</v>
      </c>
      <c r="I674" s="89">
        <v>1480713</v>
      </c>
      <c r="J674" s="89">
        <v>1183510.85</v>
      </c>
      <c r="K674" s="101">
        <f t="shared" si="35"/>
        <v>79.92844325672836</v>
      </c>
    </row>
    <row r="675" spans="1:11" ht="15.75" hidden="1">
      <c r="A675" s="37" t="s">
        <v>200</v>
      </c>
      <c r="B675" s="31" t="s">
        <v>191</v>
      </c>
      <c r="C675" s="38" t="s">
        <v>32</v>
      </c>
      <c r="D675" s="38" t="s">
        <v>8</v>
      </c>
      <c r="E675" s="38" t="s">
        <v>370</v>
      </c>
      <c r="F675" s="38" t="s">
        <v>199</v>
      </c>
      <c r="G675" s="32"/>
      <c r="H675" s="36"/>
      <c r="I675" s="89"/>
      <c r="J675" s="89"/>
      <c r="K675" s="101" t="e">
        <f t="shared" si="35"/>
        <v>#DIV/0!</v>
      </c>
    </row>
    <row r="676" spans="1:11" ht="94.5">
      <c r="A676" s="37" t="s">
        <v>721</v>
      </c>
      <c r="B676" s="31" t="s">
        <v>191</v>
      </c>
      <c r="C676" s="38" t="s">
        <v>32</v>
      </c>
      <c r="D676" s="38" t="s">
        <v>8</v>
      </c>
      <c r="E676" s="38" t="s">
        <v>371</v>
      </c>
      <c r="F676" s="38"/>
      <c r="G676" s="32" t="e">
        <f>#REF!+#REF!+#REF!</f>
        <v>#REF!</v>
      </c>
      <c r="H676" s="36">
        <f>H677+H678</f>
        <v>27788</v>
      </c>
      <c r="I676" s="89">
        <f>I677+I678</f>
        <v>13746294.66</v>
      </c>
      <c r="J676" s="89">
        <f>J677+J678</f>
        <v>13746294.66</v>
      </c>
      <c r="K676" s="101">
        <f t="shared" si="35"/>
        <v>100</v>
      </c>
    </row>
    <row r="677" spans="1:11" ht="15.75">
      <c r="A677" s="37" t="s">
        <v>188</v>
      </c>
      <c r="B677" s="31" t="s">
        <v>191</v>
      </c>
      <c r="C677" s="38" t="s">
        <v>32</v>
      </c>
      <c r="D677" s="38" t="s">
        <v>8</v>
      </c>
      <c r="E677" s="38" t="s">
        <v>371</v>
      </c>
      <c r="F677" s="38" t="s">
        <v>187</v>
      </c>
      <c r="G677" s="32"/>
      <c r="H677" s="36">
        <v>21740</v>
      </c>
      <c r="I677" s="89">
        <v>11088270.18</v>
      </c>
      <c r="J677" s="89">
        <v>11088270.18</v>
      </c>
      <c r="K677" s="101">
        <f t="shared" si="35"/>
        <v>100</v>
      </c>
    </row>
    <row r="678" spans="1:11" ht="15.75">
      <c r="A678" s="37" t="s">
        <v>200</v>
      </c>
      <c r="B678" s="31" t="s">
        <v>191</v>
      </c>
      <c r="C678" s="38" t="s">
        <v>32</v>
      </c>
      <c r="D678" s="38" t="s">
        <v>8</v>
      </c>
      <c r="E678" s="38" t="s">
        <v>371</v>
      </c>
      <c r="F678" s="38" t="s">
        <v>199</v>
      </c>
      <c r="G678" s="32"/>
      <c r="H678" s="36">
        <v>6048</v>
      </c>
      <c r="I678" s="89">
        <v>2658024.48</v>
      </c>
      <c r="J678" s="89">
        <v>2658024.48</v>
      </c>
      <c r="K678" s="101">
        <f t="shared" si="35"/>
        <v>100</v>
      </c>
    </row>
    <row r="679" spans="1:11" ht="94.5">
      <c r="A679" s="37" t="s">
        <v>722</v>
      </c>
      <c r="B679" s="31" t="s">
        <v>191</v>
      </c>
      <c r="C679" s="38" t="s">
        <v>32</v>
      </c>
      <c r="D679" s="38" t="s">
        <v>8</v>
      </c>
      <c r="E679" s="38" t="s">
        <v>372</v>
      </c>
      <c r="F679" s="38"/>
      <c r="G679" s="32" t="e">
        <f>#REF!+#REF!+#REF!</f>
        <v>#REF!</v>
      </c>
      <c r="H679" s="36">
        <f>H680+H681</f>
        <v>364</v>
      </c>
      <c r="I679" s="89">
        <f>I680+I681</f>
        <v>86000</v>
      </c>
      <c r="J679" s="89">
        <f>J680+J681</f>
        <v>0</v>
      </c>
      <c r="K679" s="101">
        <f t="shared" si="35"/>
        <v>0</v>
      </c>
    </row>
    <row r="680" spans="1:11" ht="31.5">
      <c r="A680" s="37" t="s">
        <v>186</v>
      </c>
      <c r="B680" s="31" t="s">
        <v>191</v>
      </c>
      <c r="C680" s="38" t="s">
        <v>32</v>
      </c>
      <c r="D680" s="38" t="s">
        <v>8</v>
      </c>
      <c r="E680" s="38" t="s">
        <v>372</v>
      </c>
      <c r="F680" s="38" t="s">
        <v>168</v>
      </c>
      <c r="G680" s="32" t="e">
        <f>#REF!+#REF!+#REF!</f>
        <v>#REF!</v>
      </c>
      <c r="H680" s="36">
        <v>290.5</v>
      </c>
      <c r="I680" s="89">
        <v>85500</v>
      </c>
      <c r="J680" s="89"/>
      <c r="K680" s="101">
        <f t="shared" si="35"/>
        <v>0</v>
      </c>
    </row>
    <row r="681" spans="1:11" ht="31.5">
      <c r="A681" s="37" t="s">
        <v>185</v>
      </c>
      <c r="B681" s="31" t="s">
        <v>191</v>
      </c>
      <c r="C681" s="38" t="s">
        <v>32</v>
      </c>
      <c r="D681" s="38" t="s">
        <v>8</v>
      </c>
      <c r="E681" s="38" t="s">
        <v>372</v>
      </c>
      <c r="F681" s="38" t="s">
        <v>182</v>
      </c>
      <c r="G681" s="32"/>
      <c r="H681" s="36">
        <v>73.5</v>
      </c>
      <c r="I681" s="89">
        <v>500</v>
      </c>
      <c r="J681" s="89"/>
      <c r="K681" s="101">
        <f t="shared" si="35"/>
        <v>0</v>
      </c>
    </row>
    <row r="682" spans="1:11" ht="78.75">
      <c r="A682" s="87" t="s">
        <v>578</v>
      </c>
      <c r="B682" s="31" t="s">
        <v>191</v>
      </c>
      <c r="C682" s="38" t="s">
        <v>32</v>
      </c>
      <c r="D682" s="38" t="s">
        <v>8</v>
      </c>
      <c r="E682" s="38" t="s">
        <v>524</v>
      </c>
      <c r="F682" s="38"/>
      <c r="G682" s="32"/>
      <c r="H682" s="36"/>
      <c r="I682" s="89">
        <f>I683+I684</f>
        <v>21004232.16</v>
      </c>
      <c r="J682" s="89">
        <f>J683+J684</f>
        <v>21004232.16</v>
      </c>
      <c r="K682" s="101">
        <f t="shared" si="35"/>
        <v>100</v>
      </c>
    </row>
    <row r="683" spans="1:11" ht="15.75">
      <c r="A683" s="37" t="s">
        <v>188</v>
      </c>
      <c r="B683" s="31" t="s">
        <v>191</v>
      </c>
      <c r="C683" s="38" t="s">
        <v>32</v>
      </c>
      <c r="D683" s="38" t="s">
        <v>8</v>
      </c>
      <c r="E683" s="38" t="s">
        <v>524</v>
      </c>
      <c r="F683" s="38" t="s">
        <v>187</v>
      </c>
      <c r="G683" s="32"/>
      <c r="H683" s="36"/>
      <c r="I683" s="89">
        <v>17240968.1</v>
      </c>
      <c r="J683" s="89">
        <v>17240968.1</v>
      </c>
      <c r="K683" s="101">
        <f t="shared" si="35"/>
        <v>100</v>
      </c>
    </row>
    <row r="684" spans="1:11" ht="15.75">
      <c r="A684" s="37" t="s">
        <v>200</v>
      </c>
      <c r="B684" s="31" t="s">
        <v>191</v>
      </c>
      <c r="C684" s="38" t="s">
        <v>32</v>
      </c>
      <c r="D684" s="38" t="s">
        <v>8</v>
      </c>
      <c r="E684" s="38" t="s">
        <v>524</v>
      </c>
      <c r="F684" s="38" t="s">
        <v>199</v>
      </c>
      <c r="G684" s="32"/>
      <c r="H684" s="36"/>
      <c r="I684" s="89">
        <v>3763264.06</v>
      </c>
      <c r="J684" s="89">
        <v>3763264.06</v>
      </c>
      <c r="K684" s="101">
        <f t="shared" si="35"/>
        <v>100</v>
      </c>
    </row>
    <row r="685" spans="1:11" ht="63">
      <c r="A685" s="37" t="s">
        <v>225</v>
      </c>
      <c r="B685" s="31" t="s">
        <v>191</v>
      </c>
      <c r="C685" s="38" t="s">
        <v>32</v>
      </c>
      <c r="D685" s="38" t="s">
        <v>8</v>
      </c>
      <c r="E685" s="38" t="s">
        <v>492</v>
      </c>
      <c r="F685" s="38"/>
      <c r="G685" s="32" t="e">
        <f>#REF!+#REF!+#REF!</f>
        <v>#REF!</v>
      </c>
      <c r="H685" s="36">
        <f>H686</f>
        <v>0</v>
      </c>
      <c r="I685" s="89">
        <f>I686+I688</f>
        <v>1523380.47</v>
      </c>
      <c r="J685" s="89">
        <f>J686+J688</f>
        <v>1523380.47</v>
      </c>
      <c r="K685" s="101">
        <f t="shared" si="35"/>
        <v>100</v>
      </c>
    </row>
    <row r="686" spans="1:11" ht="15.75">
      <c r="A686" s="37" t="s">
        <v>169</v>
      </c>
      <c r="B686" s="31" t="s">
        <v>191</v>
      </c>
      <c r="C686" s="38" t="s">
        <v>32</v>
      </c>
      <c r="D686" s="38" t="s">
        <v>8</v>
      </c>
      <c r="E686" s="38" t="s">
        <v>492</v>
      </c>
      <c r="F686" s="38" t="s">
        <v>167</v>
      </c>
      <c r="G686" s="32" t="e">
        <f>#REF!+#REF!+#REF!</f>
        <v>#REF!</v>
      </c>
      <c r="H686" s="36">
        <f>H687</f>
        <v>0</v>
      </c>
      <c r="I686" s="89">
        <f>I687</f>
        <v>1134390.25</v>
      </c>
      <c r="J686" s="89">
        <f>J687</f>
        <v>1134390.25</v>
      </c>
      <c r="K686" s="101">
        <f t="shared" si="35"/>
        <v>100</v>
      </c>
    </row>
    <row r="687" spans="1:11" ht="31.5">
      <c r="A687" s="37" t="s">
        <v>186</v>
      </c>
      <c r="B687" s="31" t="s">
        <v>191</v>
      </c>
      <c r="C687" s="38" t="s">
        <v>32</v>
      </c>
      <c r="D687" s="38" t="s">
        <v>8</v>
      </c>
      <c r="E687" s="38" t="s">
        <v>492</v>
      </c>
      <c r="F687" s="38" t="s">
        <v>168</v>
      </c>
      <c r="G687" s="32" t="e">
        <f>#REF!+#REF!+#REF!</f>
        <v>#REF!</v>
      </c>
      <c r="H687" s="36"/>
      <c r="I687" s="89">
        <v>1134390.25</v>
      </c>
      <c r="J687" s="89">
        <v>1134390.25</v>
      </c>
      <c r="K687" s="101">
        <f t="shared" si="35"/>
        <v>100</v>
      </c>
    </row>
    <row r="688" spans="1:11" ht="15.75">
      <c r="A688" s="37" t="s">
        <v>184</v>
      </c>
      <c r="B688" s="31" t="s">
        <v>191</v>
      </c>
      <c r="C688" s="38" t="s">
        <v>32</v>
      </c>
      <c r="D688" s="38" t="s">
        <v>8</v>
      </c>
      <c r="E688" s="38" t="s">
        <v>492</v>
      </c>
      <c r="F688" s="38" t="s">
        <v>183</v>
      </c>
      <c r="G688" s="32"/>
      <c r="H688" s="36"/>
      <c r="I688" s="89">
        <f>I689</f>
        <v>388990.22</v>
      </c>
      <c r="J688" s="89">
        <f>J689</f>
        <v>388990.22</v>
      </c>
      <c r="K688" s="101">
        <f t="shared" si="35"/>
        <v>100</v>
      </c>
    </row>
    <row r="689" spans="1:11" ht="31.5">
      <c r="A689" s="37" t="s">
        <v>185</v>
      </c>
      <c r="B689" s="31" t="s">
        <v>191</v>
      </c>
      <c r="C689" s="38" t="s">
        <v>32</v>
      </c>
      <c r="D689" s="38" t="s">
        <v>8</v>
      </c>
      <c r="E689" s="38" t="s">
        <v>492</v>
      </c>
      <c r="F689" s="38" t="s">
        <v>182</v>
      </c>
      <c r="G689" s="32"/>
      <c r="H689" s="36"/>
      <c r="I689" s="89">
        <v>388990.22</v>
      </c>
      <c r="J689" s="89">
        <v>388990.22</v>
      </c>
      <c r="K689" s="101">
        <f t="shared" si="35"/>
        <v>100</v>
      </c>
    </row>
    <row r="690" spans="1:11" ht="63" hidden="1">
      <c r="A690" s="37" t="s">
        <v>225</v>
      </c>
      <c r="B690" s="31" t="s">
        <v>191</v>
      </c>
      <c r="C690" s="38" t="s">
        <v>32</v>
      </c>
      <c r="D690" s="38" t="s">
        <v>8</v>
      </c>
      <c r="E690" s="38" t="s">
        <v>224</v>
      </c>
      <c r="F690" s="38"/>
      <c r="G690" s="32" t="e">
        <f>#REF!+#REF!+#REF!</f>
        <v>#REF!</v>
      </c>
      <c r="H690" s="36">
        <f aca="true" t="shared" si="37" ref="H690:J691">H691</f>
        <v>0</v>
      </c>
      <c r="I690" s="89">
        <f t="shared" si="37"/>
        <v>0</v>
      </c>
      <c r="J690" s="89">
        <f t="shared" si="37"/>
        <v>0</v>
      </c>
      <c r="K690" s="101" t="e">
        <f t="shared" si="35"/>
        <v>#DIV/0!</v>
      </c>
    </row>
    <row r="691" spans="1:11" ht="15.75" hidden="1">
      <c r="A691" s="37" t="s">
        <v>169</v>
      </c>
      <c r="B691" s="31" t="s">
        <v>191</v>
      </c>
      <c r="C691" s="38" t="s">
        <v>32</v>
      </c>
      <c r="D691" s="38" t="s">
        <v>8</v>
      </c>
      <c r="E691" s="38" t="s">
        <v>224</v>
      </c>
      <c r="F691" s="38" t="s">
        <v>167</v>
      </c>
      <c r="G691" s="32" t="e">
        <f>#REF!+#REF!+#REF!</f>
        <v>#REF!</v>
      </c>
      <c r="H691" s="36">
        <f t="shared" si="37"/>
        <v>0</v>
      </c>
      <c r="I691" s="89">
        <f t="shared" si="37"/>
        <v>0</v>
      </c>
      <c r="J691" s="89">
        <f t="shared" si="37"/>
        <v>0</v>
      </c>
      <c r="K691" s="101" t="e">
        <f t="shared" si="35"/>
        <v>#DIV/0!</v>
      </c>
    </row>
    <row r="692" spans="1:11" ht="31.5" hidden="1">
      <c r="A692" s="37" t="s">
        <v>186</v>
      </c>
      <c r="B692" s="31" t="s">
        <v>191</v>
      </c>
      <c r="C692" s="38" t="s">
        <v>32</v>
      </c>
      <c r="D692" s="38" t="s">
        <v>8</v>
      </c>
      <c r="E692" s="38" t="s">
        <v>224</v>
      </c>
      <c r="F692" s="38" t="s">
        <v>168</v>
      </c>
      <c r="G692" s="32" t="e">
        <f>#REF!+#REF!+#REF!</f>
        <v>#REF!</v>
      </c>
      <c r="H692" s="36"/>
      <c r="I692" s="89"/>
      <c r="J692" s="89"/>
      <c r="K692" s="101" t="e">
        <f t="shared" si="35"/>
        <v>#DIV/0!</v>
      </c>
    </row>
    <row r="693" spans="1:11" ht="15.75" hidden="1">
      <c r="A693" s="37" t="s">
        <v>184</v>
      </c>
      <c r="B693" s="31" t="s">
        <v>191</v>
      </c>
      <c r="C693" s="38" t="s">
        <v>32</v>
      </c>
      <c r="D693" s="38" t="s">
        <v>8</v>
      </c>
      <c r="E693" s="38" t="s">
        <v>224</v>
      </c>
      <c r="F693" s="38" t="s">
        <v>183</v>
      </c>
      <c r="G693" s="32"/>
      <c r="H693" s="36"/>
      <c r="I693" s="89"/>
      <c r="J693" s="89"/>
      <c r="K693" s="101" t="e">
        <f t="shared" si="35"/>
        <v>#DIV/0!</v>
      </c>
    </row>
    <row r="694" spans="1:11" ht="31.5" hidden="1">
      <c r="A694" s="37" t="s">
        <v>185</v>
      </c>
      <c r="B694" s="31" t="s">
        <v>191</v>
      </c>
      <c r="C694" s="38" t="s">
        <v>32</v>
      </c>
      <c r="D694" s="38" t="s">
        <v>8</v>
      </c>
      <c r="E694" s="38" t="s">
        <v>224</v>
      </c>
      <c r="F694" s="38" t="s">
        <v>182</v>
      </c>
      <c r="G694" s="32"/>
      <c r="H694" s="36"/>
      <c r="I694" s="89"/>
      <c r="J694" s="89"/>
      <c r="K694" s="101" t="e">
        <f t="shared" si="35"/>
        <v>#DIV/0!</v>
      </c>
    </row>
    <row r="695" spans="1:11" ht="15.75" hidden="1">
      <c r="A695" s="37" t="s">
        <v>34</v>
      </c>
      <c r="B695" s="31" t="s">
        <v>191</v>
      </c>
      <c r="C695" s="38" t="s">
        <v>32</v>
      </c>
      <c r="D695" s="38" t="s">
        <v>8</v>
      </c>
      <c r="E695" s="38" t="s">
        <v>35</v>
      </c>
      <c r="F695" s="38"/>
      <c r="G695" s="32" t="e">
        <f>#REF!+#REF!+#REF!</f>
        <v>#REF!</v>
      </c>
      <c r="H695" s="36">
        <f>H696+H703</f>
        <v>-70880</v>
      </c>
      <c r="I695" s="89">
        <f>I696+I703</f>
        <v>0</v>
      </c>
      <c r="J695" s="89">
        <f>J696+J703</f>
        <v>0</v>
      </c>
      <c r="K695" s="101" t="e">
        <f t="shared" si="35"/>
        <v>#DIV/0!</v>
      </c>
    </row>
    <row r="696" spans="1:11" ht="15.75" hidden="1">
      <c r="A696" s="37" t="s">
        <v>62</v>
      </c>
      <c r="B696" s="31" t="s">
        <v>191</v>
      </c>
      <c r="C696" s="38" t="s">
        <v>32</v>
      </c>
      <c r="D696" s="38" t="s">
        <v>8</v>
      </c>
      <c r="E696" s="38" t="s">
        <v>105</v>
      </c>
      <c r="F696" s="38"/>
      <c r="G696" s="32" t="e">
        <f>#REF!+#REF!+#REF!</f>
        <v>#REF!</v>
      </c>
      <c r="H696" s="36">
        <f>+H697+H700</f>
        <v>-70880</v>
      </c>
      <c r="I696" s="89">
        <f>+I697+I700</f>
        <v>0</v>
      </c>
      <c r="J696" s="89">
        <f>+J697+J700</f>
        <v>0</v>
      </c>
      <c r="K696" s="101" t="e">
        <f t="shared" si="35"/>
        <v>#DIV/0!</v>
      </c>
    </row>
    <row r="697" spans="1:11" ht="15.75" hidden="1">
      <c r="A697" s="37" t="s">
        <v>169</v>
      </c>
      <c r="B697" s="31" t="s">
        <v>191</v>
      </c>
      <c r="C697" s="38" t="s">
        <v>32</v>
      </c>
      <c r="D697" s="38" t="s">
        <v>8</v>
      </c>
      <c r="E697" s="38" t="s">
        <v>105</v>
      </c>
      <c r="F697" s="38" t="s">
        <v>167</v>
      </c>
      <c r="G697" s="32"/>
      <c r="H697" s="32">
        <f>H698+H699</f>
        <v>-58992</v>
      </c>
      <c r="I697" s="92">
        <f>I698+I699</f>
        <v>0</v>
      </c>
      <c r="J697" s="92">
        <f>J698+J699</f>
        <v>0</v>
      </c>
      <c r="K697" s="101" t="e">
        <f t="shared" si="35"/>
        <v>#DIV/0!</v>
      </c>
    </row>
    <row r="698" spans="1:11" ht="31.5" hidden="1">
      <c r="A698" s="37" t="s">
        <v>186</v>
      </c>
      <c r="B698" s="31" t="s">
        <v>191</v>
      </c>
      <c r="C698" s="38" t="s">
        <v>32</v>
      </c>
      <c r="D698" s="38" t="s">
        <v>8</v>
      </c>
      <c r="E698" s="38" t="s">
        <v>105</v>
      </c>
      <c r="F698" s="38" t="s">
        <v>168</v>
      </c>
      <c r="G698" s="32"/>
      <c r="H698" s="32">
        <v>-48526</v>
      </c>
      <c r="I698" s="92"/>
      <c r="J698" s="92"/>
      <c r="K698" s="101" t="e">
        <f t="shared" si="35"/>
        <v>#DIV/0!</v>
      </c>
    </row>
    <row r="699" spans="1:11" ht="15.75" hidden="1">
      <c r="A699" s="37" t="s">
        <v>188</v>
      </c>
      <c r="B699" s="31" t="s">
        <v>191</v>
      </c>
      <c r="C699" s="38" t="s">
        <v>32</v>
      </c>
      <c r="D699" s="38" t="s">
        <v>8</v>
      </c>
      <c r="E699" s="38" t="s">
        <v>105</v>
      </c>
      <c r="F699" s="38" t="s">
        <v>187</v>
      </c>
      <c r="G699" s="32"/>
      <c r="H699" s="32">
        <v>-10466</v>
      </c>
      <c r="I699" s="92">
        <v>0</v>
      </c>
      <c r="J699" s="92">
        <v>0</v>
      </c>
      <c r="K699" s="101" t="e">
        <f t="shared" si="35"/>
        <v>#DIV/0!</v>
      </c>
    </row>
    <row r="700" spans="1:11" ht="15.75" hidden="1">
      <c r="A700" s="37" t="s">
        <v>184</v>
      </c>
      <c r="B700" s="31" t="s">
        <v>191</v>
      </c>
      <c r="C700" s="38" t="s">
        <v>32</v>
      </c>
      <c r="D700" s="38" t="s">
        <v>8</v>
      </c>
      <c r="E700" s="38" t="s">
        <v>105</v>
      </c>
      <c r="F700" s="38" t="s">
        <v>183</v>
      </c>
      <c r="G700" s="32"/>
      <c r="H700" s="32">
        <f>H701+H702</f>
        <v>-11888</v>
      </c>
      <c r="I700" s="92">
        <f>I701+I702</f>
        <v>0</v>
      </c>
      <c r="J700" s="92">
        <f>J701+J702</f>
        <v>0</v>
      </c>
      <c r="K700" s="101" t="e">
        <f t="shared" si="35"/>
        <v>#DIV/0!</v>
      </c>
    </row>
    <row r="701" spans="1:11" ht="31.5" hidden="1">
      <c r="A701" s="37" t="s">
        <v>185</v>
      </c>
      <c r="B701" s="31" t="s">
        <v>191</v>
      </c>
      <c r="C701" s="38" t="s">
        <v>32</v>
      </c>
      <c r="D701" s="38" t="s">
        <v>8</v>
      </c>
      <c r="E701" s="38" t="s">
        <v>105</v>
      </c>
      <c r="F701" s="38" t="s">
        <v>182</v>
      </c>
      <c r="G701" s="32"/>
      <c r="H701" s="32">
        <v>-11616</v>
      </c>
      <c r="I701" s="89">
        <v>0</v>
      </c>
      <c r="J701" s="89">
        <v>0</v>
      </c>
      <c r="K701" s="101" t="e">
        <f t="shared" si="35"/>
        <v>#DIV/0!</v>
      </c>
    </row>
    <row r="702" spans="1:11" ht="15.75" hidden="1">
      <c r="A702" s="37" t="s">
        <v>200</v>
      </c>
      <c r="B702" s="31" t="s">
        <v>191</v>
      </c>
      <c r="C702" s="38" t="s">
        <v>32</v>
      </c>
      <c r="D702" s="38" t="s">
        <v>8</v>
      </c>
      <c r="E702" s="38" t="s">
        <v>105</v>
      </c>
      <c r="F702" s="38" t="s">
        <v>199</v>
      </c>
      <c r="G702" s="32"/>
      <c r="H702" s="32">
        <v>-272</v>
      </c>
      <c r="I702" s="89">
        <v>0</v>
      </c>
      <c r="J702" s="89">
        <v>0</v>
      </c>
      <c r="K702" s="101" t="e">
        <f t="shared" si="35"/>
        <v>#DIV/0!</v>
      </c>
    </row>
    <row r="703" spans="1:11" ht="141.75" hidden="1">
      <c r="A703" s="37" t="s">
        <v>233</v>
      </c>
      <c r="B703" s="38" t="s">
        <v>191</v>
      </c>
      <c r="C703" s="38" t="s">
        <v>32</v>
      </c>
      <c r="D703" s="38" t="s">
        <v>8</v>
      </c>
      <c r="E703" s="38" t="s">
        <v>232</v>
      </c>
      <c r="F703" s="38"/>
      <c r="G703" s="32" t="e">
        <f>#REF!+#REF!+#REF!</f>
        <v>#REF!</v>
      </c>
      <c r="H703" s="36">
        <f>+H704+H706</f>
        <v>0</v>
      </c>
      <c r="I703" s="89">
        <f>+I704+I706</f>
        <v>0</v>
      </c>
      <c r="J703" s="89">
        <f>+J704+J706</f>
        <v>0</v>
      </c>
      <c r="K703" s="101" t="e">
        <f t="shared" si="35"/>
        <v>#DIV/0!</v>
      </c>
    </row>
    <row r="704" spans="1:11" ht="15.75" hidden="1">
      <c r="A704" s="37" t="s">
        <v>169</v>
      </c>
      <c r="B704" s="38" t="s">
        <v>191</v>
      </c>
      <c r="C704" s="38" t="s">
        <v>32</v>
      </c>
      <c r="D704" s="38" t="s">
        <v>8</v>
      </c>
      <c r="E704" s="38" t="s">
        <v>232</v>
      </c>
      <c r="F704" s="38" t="s">
        <v>167</v>
      </c>
      <c r="G704" s="32"/>
      <c r="H704" s="36"/>
      <c r="I704" s="89"/>
      <c r="J704" s="89"/>
      <c r="K704" s="101" t="e">
        <f aca="true" t="shared" si="38" ref="K704:K767">J704/I704*100</f>
        <v>#DIV/0!</v>
      </c>
    </row>
    <row r="705" spans="1:11" ht="31.5" hidden="1">
      <c r="A705" s="37" t="s">
        <v>186</v>
      </c>
      <c r="B705" s="38" t="s">
        <v>191</v>
      </c>
      <c r="C705" s="38" t="s">
        <v>32</v>
      </c>
      <c r="D705" s="38" t="s">
        <v>8</v>
      </c>
      <c r="E705" s="38" t="s">
        <v>232</v>
      </c>
      <c r="F705" s="38" t="s">
        <v>168</v>
      </c>
      <c r="G705" s="32"/>
      <c r="H705" s="36"/>
      <c r="I705" s="89"/>
      <c r="J705" s="89"/>
      <c r="K705" s="101" t="e">
        <f t="shared" si="38"/>
        <v>#DIV/0!</v>
      </c>
    </row>
    <row r="706" spans="1:11" ht="15.75" hidden="1">
      <c r="A706" s="37" t="s">
        <v>184</v>
      </c>
      <c r="B706" s="38" t="s">
        <v>191</v>
      </c>
      <c r="C706" s="38" t="s">
        <v>32</v>
      </c>
      <c r="D706" s="38" t="s">
        <v>8</v>
      </c>
      <c r="E706" s="38" t="s">
        <v>232</v>
      </c>
      <c r="F706" s="38" t="s">
        <v>183</v>
      </c>
      <c r="G706" s="32"/>
      <c r="H706" s="36"/>
      <c r="I706" s="89"/>
      <c r="J706" s="89"/>
      <c r="K706" s="101" t="e">
        <f t="shared" si="38"/>
        <v>#DIV/0!</v>
      </c>
    </row>
    <row r="707" spans="1:11" ht="31.5" hidden="1">
      <c r="A707" s="37" t="s">
        <v>185</v>
      </c>
      <c r="B707" s="38" t="s">
        <v>191</v>
      </c>
      <c r="C707" s="38" t="s">
        <v>32</v>
      </c>
      <c r="D707" s="38" t="s">
        <v>8</v>
      </c>
      <c r="E707" s="38" t="s">
        <v>232</v>
      </c>
      <c r="F707" s="38" t="s">
        <v>182</v>
      </c>
      <c r="G707" s="32"/>
      <c r="H707" s="36"/>
      <c r="I707" s="89"/>
      <c r="J707" s="89"/>
      <c r="K707" s="101" t="e">
        <f t="shared" si="38"/>
        <v>#DIV/0!</v>
      </c>
    </row>
    <row r="708" spans="1:11" ht="141.75">
      <c r="A708" s="37" t="s">
        <v>233</v>
      </c>
      <c r="B708" s="38" t="s">
        <v>191</v>
      </c>
      <c r="C708" s="38" t="s">
        <v>32</v>
      </c>
      <c r="D708" s="38" t="s">
        <v>8</v>
      </c>
      <c r="E708" s="38" t="s">
        <v>493</v>
      </c>
      <c r="F708" s="38"/>
      <c r="G708" s="32" t="e">
        <f>#REF!+#REF!+#REF!</f>
        <v>#REF!</v>
      </c>
      <c r="H708" s="36">
        <f>+H709+H711</f>
        <v>0</v>
      </c>
      <c r="I708" s="89">
        <f>+I709+I711</f>
        <v>139237196</v>
      </c>
      <c r="J708" s="89">
        <f>+J709+J711</f>
        <v>139237196</v>
      </c>
      <c r="K708" s="101">
        <f t="shared" si="38"/>
        <v>100</v>
      </c>
    </row>
    <row r="709" spans="1:11" ht="15.75">
      <c r="A709" s="37" t="s">
        <v>169</v>
      </c>
      <c r="B709" s="38" t="s">
        <v>191</v>
      </c>
      <c r="C709" s="38" t="s">
        <v>32</v>
      </c>
      <c r="D709" s="38" t="s">
        <v>8</v>
      </c>
      <c r="E709" s="38" t="s">
        <v>493</v>
      </c>
      <c r="F709" s="38" t="s">
        <v>167</v>
      </c>
      <c r="G709" s="32"/>
      <c r="H709" s="36"/>
      <c r="I709" s="89">
        <f>I710</f>
        <v>109309120.28</v>
      </c>
      <c r="J709" s="89">
        <f>J710</f>
        <v>109309120.28</v>
      </c>
      <c r="K709" s="101">
        <f t="shared" si="38"/>
        <v>100</v>
      </c>
    </row>
    <row r="710" spans="1:11" ht="31.5">
      <c r="A710" s="37" t="s">
        <v>186</v>
      </c>
      <c r="B710" s="38" t="s">
        <v>191</v>
      </c>
      <c r="C710" s="38" t="s">
        <v>32</v>
      </c>
      <c r="D710" s="38" t="s">
        <v>8</v>
      </c>
      <c r="E710" s="38" t="s">
        <v>493</v>
      </c>
      <c r="F710" s="38" t="s">
        <v>168</v>
      </c>
      <c r="G710" s="32"/>
      <c r="H710" s="36"/>
      <c r="I710" s="89">
        <v>109309120.28</v>
      </c>
      <c r="J710" s="89">
        <v>109309120.28</v>
      </c>
      <c r="K710" s="101">
        <f t="shared" si="38"/>
        <v>100</v>
      </c>
    </row>
    <row r="711" spans="1:11" ht="15.75">
      <c r="A711" s="37" t="s">
        <v>184</v>
      </c>
      <c r="B711" s="38" t="s">
        <v>191</v>
      </c>
      <c r="C711" s="38" t="s">
        <v>32</v>
      </c>
      <c r="D711" s="38" t="s">
        <v>8</v>
      </c>
      <c r="E711" s="38" t="s">
        <v>493</v>
      </c>
      <c r="F711" s="38" t="s">
        <v>183</v>
      </c>
      <c r="G711" s="32"/>
      <c r="H711" s="36"/>
      <c r="I711" s="89">
        <f>I712</f>
        <v>29928075.72</v>
      </c>
      <c r="J711" s="89">
        <f>J712</f>
        <v>29928075.72</v>
      </c>
      <c r="K711" s="101">
        <f t="shared" si="38"/>
        <v>100</v>
      </c>
    </row>
    <row r="712" spans="1:11" ht="31.5">
      <c r="A712" s="37" t="s">
        <v>185</v>
      </c>
      <c r="B712" s="38" t="s">
        <v>191</v>
      </c>
      <c r="C712" s="38" t="s">
        <v>32</v>
      </c>
      <c r="D712" s="38" t="s">
        <v>8</v>
      </c>
      <c r="E712" s="38" t="s">
        <v>493</v>
      </c>
      <c r="F712" s="38" t="s">
        <v>182</v>
      </c>
      <c r="G712" s="32"/>
      <c r="H712" s="36"/>
      <c r="I712" s="89">
        <v>29928075.72</v>
      </c>
      <c r="J712" s="89">
        <v>29928075.72</v>
      </c>
      <c r="K712" s="101">
        <f t="shared" si="38"/>
        <v>100</v>
      </c>
    </row>
    <row r="713" spans="1:11" ht="15.75">
      <c r="A713" s="37" t="s">
        <v>36</v>
      </c>
      <c r="B713" s="38" t="s">
        <v>191</v>
      </c>
      <c r="C713" s="38" t="s">
        <v>32</v>
      </c>
      <c r="D713" s="38" t="s">
        <v>22</v>
      </c>
      <c r="E713" s="38"/>
      <c r="F713" s="38"/>
      <c r="G713" s="32" t="e">
        <f>#REF!+#REF!+#REF!</f>
        <v>#REF!</v>
      </c>
      <c r="H713" s="36" t="e">
        <f>H775+H793+#REF!+H714+H780+H785+H788+H804+H807</f>
        <v>#REF!</v>
      </c>
      <c r="I713" s="89">
        <f>I775+I793+I800+I714+I780+I785+I788+I804+I807</f>
        <v>436850155.4499999</v>
      </c>
      <c r="J713" s="89">
        <f>J775+J793+J800+J714+J780+J785+J788+J804+J807</f>
        <v>433724779.91999996</v>
      </c>
      <c r="K713" s="101">
        <f t="shared" si="38"/>
        <v>99.28456577363913</v>
      </c>
    </row>
    <row r="714" spans="1:11" ht="47.25">
      <c r="A714" s="37" t="s">
        <v>710</v>
      </c>
      <c r="B714" s="38" t="s">
        <v>191</v>
      </c>
      <c r="C714" s="38" t="s">
        <v>32</v>
      </c>
      <c r="D714" s="38" t="s">
        <v>22</v>
      </c>
      <c r="E714" s="38" t="s">
        <v>19</v>
      </c>
      <c r="F714" s="38"/>
      <c r="G714" s="32"/>
      <c r="H714" s="36">
        <f>H715</f>
        <v>92236</v>
      </c>
      <c r="I714" s="89">
        <f>I715</f>
        <v>133840338.91999999</v>
      </c>
      <c r="J714" s="89">
        <f>J715</f>
        <v>130714963.39000002</v>
      </c>
      <c r="K714" s="101">
        <f t="shared" si="38"/>
        <v>97.66484786633117</v>
      </c>
    </row>
    <row r="715" spans="1:11" ht="78.75">
      <c r="A715" s="37" t="s">
        <v>711</v>
      </c>
      <c r="B715" s="38" t="s">
        <v>191</v>
      </c>
      <c r="C715" s="38" t="s">
        <v>32</v>
      </c>
      <c r="D715" s="38" t="s">
        <v>22</v>
      </c>
      <c r="E715" s="38" t="s">
        <v>361</v>
      </c>
      <c r="F715" s="38"/>
      <c r="G715" s="32"/>
      <c r="H715" s="36">
        <f>H716+H750</f>
        <v>92236</v>
      </c>
      <c r="I715" s="89">
        <f>I716+I750</f>
        <v>133840338.91999999</v>
      </c>
      <c r="J715" s="89">
        <f>J716+J750</f>
        <v>130714963.39000002</v>
      </c>
      <c r="K715" s="101">
        <f t="shared" si="38"/>
        <v>97.66484786633117</v>
      </c>
    </row>
    <row r="716" spans="1:11" ht="126">
      <c r="A716" s="37" t="s">
        <v>723</v>
      </c>
      <c r="B716" s="38" t="s">
        <v>191</v>
      </c>
      <c r="C716" s="38" t="s">
        <v>32</v>
      </c>
      <c r="D716" s="38" t="s">
        <v>22</v>
      </c>
      <c r="E716" s="38" t="s">
        <v>402</v>
      </c>
      <c r="F716" s="38"/>
      <c r="G716" s="32"/>
      <c r="H716" s="36">
        <f>H720+H723+H726+H729+H733+H742+H747+H738</f>
        <v>60326</v>
      </c>
      <c r="I716" s="89">
        <f>I720+I723+I726+I729+I733+I742+I747+I738+I717</f>
        <v>101404033.96</v>
      </c>
      <c r="J716" s="89">
        <f>J720+J723+J726+J729+J733+J742+J747+J738+J717</f>
        <v>98967691.09</v>
      </c>
      <c r="K716" s="101">
        <f t="shared" si="38"/>
        <v>97.59739058215274</v>
      </c>
    </row>
    <row r="717" spans="1:11" ht="94.5">
      <c r="A717" s="37" t="s">
        <v>724</v>
      </c>
      <c r="B717" s="38" t="s">
        <v>191</v>
      </c>
      <c r="C717" s="38" t="s">
        <v>32</v>
      </c>
      <c r="D717" s="38" t="s">
        <v>22</v>
      </c>
      <c r="E717" s="38" t="s">
        <v>541</v>
      </c>
      <c r="F717" s="38"/>
      <c r="G717" s="32"/>
      <c r="H717" s="36">
        <f>H718+H719</f>
        <v>26537</v>
      </c>
      <c r="I717" s="89">
        <f>I718+I719</f>
        <v>41839481.949999996</v>
      </c>
      <c r="J717" s="89">
        <f>J718+J719</f>
        <v>41839481.949999996</v>
      </c>
      <c r="K717" s="101">
        <f t="shared" si="38"/>
        <v>100</v>
      </c>
    </row>
    <row r="718" spans="1:11" ht="31.5">
      <c r="A718" s="37" t="s">
        <v>186</v>
      </c>
      <c r="B718" s="38" t="s">
        <v>191</v>
      </c>
      <c r="C718" s="38" t="s">
        <v>32</v>
      </c>
      <c r="D718" s="38" t="s">
        <v>22</v>
      </c>
      <c r="E718" s="38" t="s">
        <v>541</v>
      </c>
      <c r="F718" s="38" t="s">
        <v>168</v>
      </c>
      <c r="G718" s="32"/>
      <c r="H718" s="36">
        <v>23645</v>
      </c>
      <c r="I718" s="89">
        <v>36862216.8</v>
      </c>
      <c r="J718" s="89">
        <v>36862216.8</v>
      </c>
      <c r="K718" s="101">
        <f t="shared" si="38"/>
        <v>100</v>
      </c>
    </row>
    <row r="719" spans="1:11" ht="31.5">
      <c r="A719" s="37" t="s">
        <v>185</v>
      </c>
      <c r="B719" s="38" t="s">
        <v>191</v>
      </c>
      <c r="C719" s="38" t="s">
        <v>32</v>
      </c>
      <c r="D719" s="38" t="s">
        <v>22</v>
      </c>
      <c r="E719" s="38" t="s">
        <v>541</v>
      </c>
      <c r="F719" s="38" t="s">
        <v>182</v>
      </c>
      <c r="G719" s="32"/>
      <c r="H719" s="36">
        <v>2892</v>
      </c>
      <c r="I719" s="89">
        <v>4977265.15</v>
      </c>
      <c r="J719" s="89">
        <v>4977265.15</v>
      </c>
      <c r="K719" s="101">
        <f t="shared" si="38"/>
        <v>100</v>
      </c>
    </row>
    <row r="720" spans="1:11" ht="94.5">
      <c r="A720" s="37" t="s">
        <v>725</v>
      </c>
      <c r="B720" s="38" t="s">
        <v>191</v>
      </c>
      <c r="C720" s="38" t="s">
        <v>32</v>
      </c>
      <c r="D720" s="38" t="s">
        <v>22</v>
      </c>
      <c r="E720" s="38" t="s">
        <v>489</v>
      </c>
      <c r="F720" s="38"/>
      <c r="G720" s="32"/>
      <c r="H720" s="36">
        <f>H721+H722</f>
        <v>26537</v>
      </c>
      <c r="I720" s="89">
        <f>I721+I722</f>
        <v>27077100</v>
      </c>
      <c r="J720" s="89">
        <f>J721+J722</f>
        <v>26570197.9</v>
      </c>
      <c r="K720" s="101">
        <f t="shared" si="38"/>
        <v>98.12793061295338</v>
      </c>
    </row>
    <row r="721" spans="1:11" ht="31.5">
      <c r="A721" s="37" t="s">
        <v>186</v>
      </c>
      <c r="B721" s="38" t="s">
        <v>191</v>
      </c>
      <c r="C721" s="38" t="s">
        <v>32</v>
      </c>
      <c r="D721" s="38" t="s">
        <v>22</v>
      </c>
      <c r="E721" s="38" t="s">
        <v>489</v>
      </c>
      <c r="F721" s="38" t="s">
        <v>168</v>
      </c>
      <c r="G721" s="32"/>
      <c r="H721" s="36">
        <v>23645</v>
      </c>
      <c r="I721" s="89">
        <v>24035100</v>
      </c>
      <c r="J721" s="89">
        <v>23528197.9</v>
      </c>
      <c r="K721" s="101">
        <f t="shared" si="38"/>
        <v>97.89099234036888</v>
      </c>
    </row>
    <row r="722" spans="1:11" ht="31.5">
      <c r="A722" s="37" t="s">
        <v>185</v>
      </c>
      <c r="B722" s="38" t="s">
        <v>191</v>
      </c>
      <c r="C722" s="38" t="s">
        <v>32</v>
      </c>
      <c r="D722" s="38" t="s">
        <v>22</v>
      </c>
      <c r="E722" s="38" t="s">
        <v>489</v>
      </c>
      <c r="F722" s="38" t="s">
        <v>182</v>
      </c>
      <c r="G722" s="32"/>
      <c r="H722" s="36">
        <v>2892</v>
      </c>
      <c r="I722" s="89">
        <v>3042000</v>
      </c>
      <c r="J722" s="89">
        <v>3042000</v>
      </c>
      <c r="K722" s="101">
        <f t="shared" si="38"/>
        <v>100</v>
      </c>
    </row>
    <row r="723" spans="1:11" ht="94.5">
      <c r="A723" s="37" t="s">
        <v>726</v>
      </c>
      <c r="B723" s="38" t="s">
        <v>191</v>
      </c>
      <c r="C723" s="38" t="s">
        <v>32</v>
      </c>
      <c r="D723" s="38" t="s">
        <v>22</v>
      </c>
      <c r="E723" s="38" t="s">
        <v>403</v>
      </c>
      <c r="F723" s="38"/>
      <c r="G723" s="32"/>
      <c r="H723" s="36">
        <f>H724+H725</f>
        <v>1360.4050000000002</v>
      </c>
      <c r="I723" s="89">
        <f>I724+I725</f>
        <v>963186</v>
      </c>
      <c r="J723" s="89">
        <f>J724+J725</f>
        <v>676754</v>
      </c>
      <c r="K723" s="101">
        <f t="shared" si="38"/>
        <v>70.26202623377002</v>
      </c>
    </row>
    <row r="724" spans="1:11" ht="15.75">
      <c r="A724" s="37" t="s">
        <v>188</v>
      </c>
      <c r="B724" s="38" t="s">
        <v>191</v>
      </c>
      <c r="C724" s="38" t="s">
        <v>32</v>
      </c>
      <c r="D724" s="38" t="s">
        <v>22</v>
      </c>
      <c r="E724" s="38" t="s">
        <v>403</v>
      </c>
      <c r="F724" s="38" t="s">
        <v>187</v>
      </c>
      <c r="G724" s="32" t="e">
        <f>#REF!+#REF!+#REF!</f>
        <v>#REF!</v>
      </c>
      <c r="H724" s="36">
        <v>1257.65</v>
      </c>
      <c r="I724" s="89">
        <v>910431</v>
      </c>
      <c r="J724" s="89">
        <v>649174</v>
      </c>
      <c r="K724" s="101">
        <f t="shared" si="38"/>
        <v>71.3040307283034</v>
      </c>
    </row>
    <row r="725" spans="1:11" ht="15.75">
      <c r="A725" s="37" t="s">
        <v>200</v>
      </c>
      <c r="B725" s="38" t="s">
        <v>191</v>
      </c>
      <c r="C725" s="38" t="s">
        <v>32</v>
      </c>
      <c r="D725" s="38" t="s">
        <v>22</v>
      </c>
      <c r="E725" s="38" t="s">
        <v>403</v>
      </c>
      <c r="F725" s="38" t="s">
        <v>199</v>
      </c>
      <c r="G725" s="32" t="e">
        <f>#REF!+#REF!+#REF!</f>
        <v>#REF!</v>
      </c>
      <c r="H725" s="36">
        <v>102.755</v>
      </c>
      <c r="I725" s="89">
        <v>52755</v>
      </c>
      <c r="J725" s="89">
        <v>27580</v>
      </c>
      <c r="K725" s="101">
        <f t="shared" si="38"/>
        <v>52.27940479575396</v>
      </c>
    </row>
    <row r="726" spans="1:11" ht="126">
      <c r="A726" s="37" t="s">
        <v>727</v>
      </c>
      <c r="B726" s="38" t="s">
        <v>191</v>
      </c>
      <c r="C726" s="38" t="s">
        <v>32</v>
      </c>
      <c r="D726" s="38" t="s">
        <v>22</v>
      </c>
      <c r="E726" s="38" t="s">
        <v>404</v>
      </c>
      <c r="F726" s="38"/>
      <c r="G726" s="32"/>
      <c r="H726" s="36">
        <f>H727+H728</f>
        <v>1058.649</v>
      </c>
      <c r="I726" s="89">
        <f>I727+I728</f>
        <v>835711.3200000001</v>
      </c>
      <c r="J726" s="89">
        <f>J727+J728</f>
        <v>558442.3200000001</v>
      </c>
      <c r="K726" s="101">
        <f t="shared" si="38"/>
        <v>66.82239508255076</v>
      </c>
    </row>
    <row r="727" spans="1:11" ht="31.5">
      <c r="A727" s="37" t="s">
        <v>186</v>
      </c>
      <c r="B727" s="38" t="s">
        <v>191</v>
      </c>
      <c r="C727" s="38" t="s">
        <v>32</v>
      </c>
      <c r="D727" s="38" t="s">
        <v>22</v>
      </c>
      <c r="E727" s="38" t="s">
        <v>404</v>
      </c>
      <c r="F727" s="38" t="s">
        <v>168</v>
      </c>
      <c r="G727" s="32"/>
      <c r="H727" s="36">
        <v>927.905</v>
      </c>
      <c r="I727" s="89">
        <v>767795</v>
      </c>
      <c r="J727" s="89">
        <v>490526</v>
      </c>
      <c r="K727" s="101">
        <f t="shared" si="38"/>
        <v>63.88762625440384</v>
      </c>
    </row>
    <row r="728" spans="1:11" ht="31.5">
      <c r="A728" s="37" t="s">
        <v>185</v>
      </c>
      <c r="B728" s="38" t="s">
        <v>191</v>
      </c>
      <c r="C728" s="38" t="s">
        <v>32</v>
      </c>
      <c r="D728" s="38" t="s">
        <v>22</v>
      </c>
      <c r="E728" s="38" t="s">
        <v>404</v>
      </c>
      <c r="F728" s="38" t="s">
        <v>182</v>
      </c>
      <c r="G728" s="32"/>
      <c r="H728" s="36">
        <v>130.744</v>
      </c>
      <c r="I728" s="89">
        <v>67916.32</v>
      </c>
      <c r="J728" s="89">
        <v>67916.32</v>
      </c>
      <c r="K728" s="101">
        <f t="shared" si="38"/>
        <v>100</v>
      </c>
    </row>
    <row r="729" spans="1:11" ht="94.5">
      <c r="A729" s="37" t="s">
        <v>728</v>
      </c>
      <c r="B729" s="38" t="s">
        <v>191</v>
      </c>
      <c r="C729" s="38" t="s">
        <v>32</v>
      </c>
      <c r="D729" s="38" t="s">
        <v>22</v>
      </c>
      <c r="E729" s="38" t="s">
        <v>405</v>
      </c>
      <c r="F729" s="38"/>
      <c r="G729" s="32" t="e">
        <f>#REF!+#REF!+#REF!</f>
        <v>#REF!</v>
      </c>
      <c r="H729" s="36">
        <f>H730+H732</f>
        <v>2522</v>
      </c>
      <c r="I729" s="89">
        <f>I730+I732+I731</f>
        <v>4963509</v>
      </c>
      <c r="J729" s="89">
        <f>J730+J732+J731</f>
        <v>4962879</v>
      </c>
      <c r="K729" s="101">
        <f t="shared" si="38"/>
        <v>99.98730736662309</v>
      </c>
    </row>
    <row r="730" spans="1:11" ht="31.5">
      <c r="A730" s="37" t="s">
        <v>186</v>
      </c>
      <c r="B730" s="38" t="s">
        <v>191</v>
      </c>
      <c r="C730" s="38" t="s">
        <v>32</v>
      </c>
      <c r="D730" s="38" t="s">
        <v>22</v>
      </c>
      <c r="E730" s="38" t="s">
        <v>405</v>
      </c>
      <c r="F730" s="38" t="s">
        <v>168</v>
      </c>
      <c r="G730" s="32" t="e">
        <f>#REF!+#REF!+#REF!</f>
        <v>#REF!</v>
      </c>
      <c r="H730" s="36">
        <v>2287</v>
      </c>
      <c r="I730" s="89">
        <v>1636159</v>
      </c>
      <c r="J730" s="89">
        <v>1636159</v>
      </c>
      <c r="K730" s="101">
        <f t="shared" si="38"/>
        <v>100</v>
      </c>
    </row>
    <row r="731" spans="1:11" ht="15.75">
      <c r="A731" s="37" t="s">
        <v>188</v>
      </c>
      <c r="B731" s="38" t="s">
        <v>191</v>
      </c>
      <c r="C731" s="38" t="s">
        <v>32</v>
      </c>
      <c r="D731" s="38" t="s">
        <v>22</v>
      </c>
      <c r="E731" s="38" t="s">
        <v>405</v>
      </c>
      <c r="F731" s="38" t="s">
        <v>187</v>
      </c>
      <c r="G731" s="32"/>
      <c r="H731" s="36"/>
      <c r="I731" s="89">
        <v>3185350</v>
      </c>
      <c r="J731" s="89">
        <v>3184720</v>
      </c>
      <c r="K731" s="101">
        <f t="shared" si="38"/>
        <v>99.98022195363147</v>
      </c>
    </row>
    <row r="732" spans="1:11" ht="31.5">
      <c r="A732" s="37" t="s">
        <v>185</v>
      </c>
      <c r="B732" s="38" t="s">
        <v>191</v>
      </c>
      <c r="C732" s="38" t="s">
        <v>32</v>
      </c>
      <c r="D732" s="38" t="s">
        <v>22</v>
      </c>
      <c r="E732" s="38" t="s">
        <v>405</v>
      </c>
      <c r="F732" s="38" t="s">
        <v>182</v>
      </c>
      <c r="G732" s="32" t="e">
        <f>#REF!+#REF!+#REF!</f>
        <v>#REF!</v>
      </c>
      <c r="H732" s="36">
        <v>235</v>
      </c>
      <c r="I732" s="89">
        <v>142000</v>
      </c>
      <c r="J732" s="89">
        <v>142000</v>
      </c>
      <c r="K732" s="101">
        <f t="shared" si="38"/>
        <v>100</v>
      </c>
    </row>
    <row r="733" spans="1:11" ht="78.75" hidden="1">
      <c r="A733" s="37" t="s">
        <v>729</v>
      </c>
      <c r="B733" s="38" t="s">
        <v>191</v>
      </c>
      <c r="C733" s="38" t="s">
        <v>32</v>
      </c>
      <c r="D733" s="38" t="s">
        <v>22</v>
      </c>
      <c r="E733" s="38" t="s">
        <v>406</v>
      </c>
      <c r="F733" s="38"/>
      <c r="G733" s="32" t="e">
        <f>#REF!+#REF!+#REF!</f>
        <v>#REF!</v>
      </c>
      <c r="H733" s="36">
        <f>H734+H736+H735+H737</f>
        <v>0</v>
      </c>
      <c r="I733" s="89">
        <f>I734+I736+I735+I737</f>
        <v>0</v>
      </c>
      <c r="J733" s="89">
        <f>J734+J736+J735+J737</f>
        <v>0</v>
      </c>
      <c r="K733" s="101" t="e">
        <f t="shared" si="38"/>
        <v>#DIV/0!</v>
      </c>
    </row>
    <row r="734" spans="1:11" ht="31.5" hidden="1">
      <c r="A734" s="37" t="s">
        <v>186</v>
      </c>
      <c r="B734" s="38" t="s">
        <v>191</v>
      </c>
      <c r="C734" s="38" t="s">
        <v>32</v>
      </c>
      <c r="D734" s="38" t="s">
        <v>22</v>
      </c>
      <c r="E734" s="38" t="s">
        <v>406</v>
      </c>
      <c r="F734" s="38" t="s">
        <v>168</v>
      </c>
      <c r="G734" s="32"/>
      <c r="H734" s="36"/>
      <c r="I734" s="89"/>
      <c r="J734" s="89"/>
      <c r="K734" s="101" t="e">
        <f t="shared" si="38"/>
        <v>#DIV/0!</v>
      </c>
    </row>
    <row r="735" spans="1:11" ht="15.75" hidden="1">
      <c r="A735" s="37" t="s">
        <v>188</v>
      </c>
      <c r="B735" s="38" t="s">
        <v>191</v>
      </c>
      <c r="C735" s="38" t="s">
        <v>32</v>
      </c>
      <c r="D735" s="38" t="s">
        <v>22</v>
      </c>
      <c r="E735" s="38" t="s">
        <v>406</v>
      </c>
      <c r="F735" s="38" t="s">
        <v>187</v>
      </c>
      <c r="G735" s="32"/>
      <c r="H735" s="36"/>
      <c r="I735" s="89"/>
      <c r="J735" s="89"/>
      <c r="K735" s="101" t="e">
        <f t="shared" si="38"/>
        <v>#DIV/0!</v>
      </c>
    </row>
    <row r="736" spans="1:11" ht="31.5" hidden="1">
      <c r="A736" s="37" t="s">
        <v>185</v>
      </c>
      <c r="B736" s="38" t="s">
        <v>191</v>
      </c>
      <c r="C736" s="38" t="s">
        <v>32</v>
      </c>
      <c r="D736" s="38" t="s">
        <v>22</v>
      </c>
      <c r="E736" s="38" t="s">
        <v>406</v>
      </c>
      <c r="F736" s="38" t="s">
        <v>182</v>
      </c>
      <c r="G736" s="32"/>
      <c r="H736" s="36"/>
      <c r="I736" s="89"/>
      <c r="J736" s="89"/>
      <c r="K736" s="101" t="e">
        <f t="shared" si="38"/>
        <v>#DIV/0!</v>
      </c>
    </row>
    <row r="737" spans="1:11" ht="15.75" hidden="1">
      <c r="A737" s="37" t="s">
        <v>200</v>
      </c>
      <c r="B737" s="38" t="s">
        <v>191</v>
      </c>
      <c r="C737" s="38" t="s">
        <v>32</v>
      </c>
      <c r="D737" s="38" t="s">
        <v>22</v>
      </c>
      <c r="E737" s="38" t="s">
        <v>406</v>
      </c>
      <c r="F737" s="38" t="s">
        <v>199</v>
      </c>
      <c r="G737" s="32"/>
      <c r="H737" s="36"/>
      <c r="I737" s="89"/>
      <c r="J737" s="89"/>
      <c r="K737" s="101" t="e">
        <f t="shared" si="38"/>
        <v>#DIV/0!</v>
      </c>
    </row>
    <row r="738" spans="1:11" ht="94.5">
      <c r="A738" s="37" t="s">
        <v>730</v>
      </c>
      <c r="B738" s="38" t="s">
        <v>191</v>
      </c>
      <c r="C738" s="38" t="s">
        <v>32</v>
      </c>
      <c r="D738" s="38" t="s">
        <v>22</v>
      </c>
      <c r="E738" s="38" t="s">
        <v>420</v>
      </c>
      <c r="F738" s="38"/>
      <c r="G738" s="32"/>
      <c r="H738" s="36">
        <f>H739+H741</f>
        <v>12842</v>
      </c>
      <c r="I738" s="89">
        <f>I739+I741+I740</f>
        <v>12780424</v>
      </c>
      <c r="J738" s="89">
        <f>J739+J741+J740</f>
        <v>12086604.739999998</v>
      </c>
      <c r="K738" s="101">
        <f t="shared" si="38"/>
        <v>94.57123441288019</v>
      </c>
    </row>
    <row r="739" spans="1:11" ht="31.5">
      <c r="A739" s="37" t="s">
        <v>186</v>
      </c>
      <c r="B739" s="38" t="s">
        <v>191</v>
      </c>
      <c r="C739" s="38" t="s">
        <v>32</v>
      </c>
      <c r="D739" s="38" t="s">
        <v>22</v>
      </c>
      <c r="E739" s="38" t="s">
        <v>420</v>
      </c>
      <c r="F739" s="38" t="s">
        <v>168</v>
      </c>
      <c r="G739" s="32"/>
      <c r="H739" s="36">
        <v>11371</v>
      </c>
      <c r="I739" s="89">
        <v>11371474</v>
      </c>
      <c r="J739" s="89">
        <v>10814111.11</v>
      </c>
      <c r="K739" s="101">
        <f t="shared" si="38"/>
        <v>95.09858713127251</v>
      </c>
    </row>
    <row r="740" spans="1:11" ht="15.75">
      <c r="A740" s="37" t="s">
        <v>188</v>
      </c>
      <c r="B740" s="38" t="s">
        <v>191</v>
      </c>
      <c r="C740" s="38" t="s">
        <v>32</v>
      </c>
      <c r="D740" s="38" t="s">
        <v>22</v>
      </c>
      <c r="E740" s="38" t="s">
        <v>420</v>
      </c>
      <c r="F740" s="38" t="s">
        <v>187</v>
      </c>
      <c r="G740" s="32"/>
      <c r="H740" s="36"/>
      <c r="I740" s="89">
        <v>78750</v>
      </c>
      <c r="J740" s="89">
        <v>78750</v>
      </c>
      <c r="K740" s="101">
        <f t="shared" si="38"/>
        <v>100</v>
      </c>
    </row>
    <row r="741" spans="1:11" ht="31.5">
      <c r="A741" s="37" t="s">
        <v>185</v>
      </c>
      <c r="B741" s="38" t="s">
        <v>191</v>
      </c>
      <c r="C741" s="38" t="s">
        <v>32</v>
      </c>
      <c r="D741" s="38" t="s">
        <v>22</v>
      </c>
      <c r="E741" s="38" t="s">
        <v>420</v>
      </c>
      <c r="F741" s="38" t="s">
        <v>182</v>
      </c>
      <c r="G741" s="32"/>
      <c r="H741" s="36">
        <v>1471</v>
      </c>
      <c r="I741" s="89">
        <v>1330200</v>
      </c>
      <c r="J741" s="89">
        <v>1193743.63</v>
      </c>
      <c r="K741" s="101">
        <f t="shared" si="38"/>
        <v>89.74166516313335</v>
      </c>
    </row>
    <row r="742" spans="1:11" ht="94.5">
      <c r="A742" s="37" t="s">
        <v>731</v>
      </c>
      <c r="B742" s="38" t="s">
        <v>191</v>
      </c>
      <c r="C742" s="38" t="s">
        <v>32</v>
      </c>
      <c r="D742" s="38" t="s">
        <v>22</v>
      </c>
      <c r="E742" s="38" t="s">
        <v>407</v>
      </c>
      <c r="F742" s="38"/>
      <c r="G742" s="32"/>
      <c r="H742" s="36">
        <f>H743+H744+H745+H746</f>
        <v>15753.946</v>
      </c>
      <c r="I742" s="89">
        <f>I743+I744+I745+I746</f>
        <v>12857301.689999998</v>
      </c>
      <c r="J742" s="89">
        <f>J743+J744+J745+J746</f>
        <v>12273331.180000002</v>
      </c>
      <c r="K742" s="101">
        <f t="shared" si="38"/>
        <v>95.45806325401706</v>
      </c>
    </row>
    <row r="743" spans="1:11" ht="31.5">
      <c r="A743" s="37" t="s">
        <v>186</v>
      </c>
      <c r="B743" s="38" t="s">
        <v>191</v>
      </c>
      <c r="C743" s="38" t="s">
        <v>32</v>
      </c>
      <c r="D743" s="38" t="s">
        <v>22</v>
      </c>
      <c r="E743" s="38" t="s">
        <v>407</v>
      </c>
      <c r="F743" s="38" t="s">
        <v>168</v>
      </c>
      <c r="G743" s="32" t="e">
        <f>#REF!+#REF!+#REF!</f>
        <v>#REF!</v>
      </c>
      <c r="H743" s="36">
        <v>14180.445</v>
      </c>
      <c r="I743" s="89">
        <v>11213505.29</v>
      </c>
      <c r="J743" s="89">
        <v>10728591.99</v>
      </c>
      <c r="K743" s="101">
        <f t="shared" si="38"/>
        <v>95.67563141533954</v>
      </c>
    </row>
    <row r="744" spans="1:11" ht="15.75">
      <c r="A744" s="37" t="s">
        <v>188</v>
      </c>
      <c r="B744" s="38" t="s">
        <v>191</v>
      </c>
      <c r="C744" s="38" t="s">
        <v>32</v>
      </c>
      <c r="D744" s="38" t="s">
        <v>22</v>
      </c>
      <c r="E744" s="38" t="s">
        <v>407</v>
      </c>
      <c r="F744" s="38" t="s">
        <v>187</v>
      </c>
      <c r="G744" s="32" t="e">
        <f>#REF!+#REF!+#REF!</f>
        <v>#REF!</v>
      </c>
      <c r="H744" s="36"/>
      <c r="I744" s="89">
        <v>644827.04</v>
      </c>
      <c r="J744" s="89">
        <v>644827.04</v>
      </c>
      <c r="K744" s="101">
        <f t="shared" si="38"/>
        <v>100</v>
      </c>
    </row>
    <row r="745" spans="1:11" ht="31.5">
      <c r="A745" s="37" t="s">
        <v>185</v>
      </c>
      <c r="B745" s="38" t="s">
        <v>191</v>
      </c>
      <c r="C745" s="38" t="s">
        <v>32</v>
      </c>
      <c r="D745" s="38" t="s">
        <v>22</v>
      </c>
      <c r="E745" s="38" t="s">
        <v>407</v>
      </c>
      <c r="F745" s="38" t="s">
        <v>182</v>
      </c>
      <c r="G745" s="32" t="e">
        <f>#REF!+#REF!+#REF!</f>
        <v>#REF!</v>
      </c>
      <c r="H745" s="36">
        <v>1573.501</v>
      </c>
      <c r="I745" s="89">
        <v>993278.68</v>
      </c>
      <c r="J745" s="89">
        <v>894221.47</v>
      </c>
      <c r="K745" s="101">
        <f t="shared" si="38"/>
        <v>90.02724894890525</v>
      </c>
    </row>
    <row r="746" spans="1:11" ht="15.75">
      <c r="A746" s="37" t="s">
        <v>200</v>
      </c>
      <c r="B746" s="38" t="s">
        <v>191</v>
      </c>
      <c r="C746" s="38" t="s">
        <v>32</v>
      </c>
      <c r="D746" s="38" t="s">
        <v>22</v>
      </c>
      <c r="E746" s="38" t="s">
        <v>407</v>
      </c>
      <c r="F746" s="38" t="s">
        <v>199</v>
      </c>
      <c r="G746" s="32"/>
      <c r="H746" s="36"/>
      <c r="I746" s="89">
        <v>5690.68</v>
      </c>
      <c r="J746" s="89">
        <v>5690.68</v>
      </c>
      <c r="K746" s="101">
        <f t="shared" si="38"/>
        <v>100</v>
      </c>
    </row>
    <row r="747" spans="1:11" ht="94.5">
      <c r="A747" s="37" t="s">
        <v>732</v>
      </c>
      <c r="B747" s="38" t="s">
        <v>191</v>
      </c>
      <c r="C747" s="38" t="s">
        <v>32</v>
      </c>
      <c r="D747" s="38" t="s">
        <v>22</v>
      </c>
      <c r="E747" s="38" t="s">
        <v>408</v>
      </c>
      <c r="F747" s="38"/>
      <c r="G747" s="32" t="e">
        <f>#REF!+#REF!+#REF!</f>
        <v>#REF!</v>
      </c>
      <c r="H747" s="36">
        <f>H748+H749</f>
        <v>252</v>
      </c>
      <c r="I747" s="89">
        <f>I748+I749</f>
        <v>87320</v>
      </c>
      <c r="J747" s="89">
        <f>J748+J749</f>
        <v>0</v>
      </c>
      <c r="K747" s="101">
        <f t="shared" si="38"/>
        <v>0</v>
      </c>
    </row>
    <row r="748" spans="1:11" ht="31.5">
      <c r="A748" s="37" t="s">
        <v>186</v>
      </c>
      <c r="B748" s="38" t="s">
        <v>191</v>
      </c>
      <c r="C748" s="38" t="s">
        <v>32</v>
      </c>
      <c r="D748" s="38" t="s">
        <v>22</v>
      </c>
      <c r="E748" s="38" t="s">
        <v>408</v>
      </c>
      <c r="F748" s="38" t="s">
        <v>168</v>
      </c>
      <c r="G748" s="32" t="e">
        <f>#REF!+#REF!+#REF!</f>
        <v>#REF!</v>
      </c>
      <c r="H748" s="36">
        <v>228</v>
      </c>
      <c r="I748" s="89">
        <v>73320</v>
      </c>
      <c r="J748" s="89"/>
      <c r="K748" s="101">
        <f t="shared" si="38"/>
        <v>0</v>
      </c>
    </row>
    <row r="749" spans="1:11" ht="31.5">
      <c r="A749" s="37" t="s">
        <v>185</v>
      </c>
      <c r="B749" s="38" t="s">
        <v>191</v>
      </c>
      <c r="C749" s="38" t="s">
        <v>32</v>
      </c>
      <c r="D749" s="38" t="s">
        <v>22</v>
      </c>
      <c r="E749" s="38" t="s">
        <v>408</v>
      </c>
      <c r="F749" s="38" t="s">
        <v>182</v>
      </c>
      <c r="G749" s="32"/>
      <c r="H749" s="36">
        <v>24</v>
      </c>
      <c r="I749" s="89">
        <v>14000</v>
      </c>
      <c r="J749" s="89"/>
      <c r="K749" s="101">
        <f t="shared" si="38"/>
        <v>0</v>
      </c>
    </row>
    <row r="750" spans="1:11" ht="110.25">
      <c r="A750" s="37" t="s">
        <v>733</v>
      </c>
      <c r="B750" s="38" t="s">
        <v>191</v>
      </c>
      <c r="C750" s="38" t="s">
        <v>32</v>
      </c>
      <c r="D750" s="38" t="s">
        <v>22</v>
      </c>
      <c r="E750" s="38" t="s">
        <v>409</v>
      </c>
      <c r="F750" s="38"/>
      <c r="G750" s="32"/>
      <c r="H750" s="36">
        <f>H751+H753+H755+H757+H759+H761+H764+H766+H770+H773</f>
        <v>31910.000000000004</v>
      </c>
      <c r="I750" s="89">
        <f>I751+I753+I755+I757+I759+I761+I764+I766+I770+I773+I768</f>
        <v>32436304.96</v>
      </c>
      <c r="J750" s="89">
        <f>J751+J753+J755+J757+J759+J761+J764+J766+J770+J773+J768</f>
        <v>31747272.300000004</v>
      </c>
      <c r="K750" s="101">
        <f t="shared" si="38"/>
        <v>97.87573627498661</v>
      </c>
    </row>
    <row r="751" spans="1:11" ht="94.5">
      <c r="A751" s="37" t="s">
        <v>734</v>
      </c>
      <c r="B751" s="38" t="s">
        <v>191</v>
      </c>
      <c r="C751" s="38" t="s">
        <v>32</v>
      </c>
      <c r="D751" s="38" t="s">
        <v>22</v>
      </c>
      <c r="E751" s="38" t="s">
        <v>410</v>
      </c>
      <c r="F751" s="38"/>
      <c r="G751" s="32"/>
      <c r="H751" s="36">
        <f>H752</f>
        <v>24232</v>
      </c>
      <c r="I751" s="89">
        <f>I752</f>
        <v>26784743</v>
      </c>
      <c r="J751" s="89">
        <f>J752</f>
        <v>26784743</v>
      </c>
      <c r="K751" s="101">
        <f t="shared" si="38"/>
        <v>100</v>
      </c>
    </row>
    <row r="752" spans="1:11" ht="31.5">
      <c r="A752" s="37" t="s">
        <v>186</v>
      </c>
      <c r="B752" s="38" t="s">
        <v>191</v>
      </c>
      <c r="C752" s="38" t="s">
        <v>32</v>
      </c>
      <c r="D752" s="38" t="s">
        <v>22</v>
      </c>
      <c r="E752" s="38" t="s">
        <v>410</v>
      </c>
      <c r="F752" s="38" t="s">
        <v>168</v>
      </c>
      <c r="G752" s="32" t="e">
        <f>#REF!+#REF!+#REF!</f>
        <v>#REF!</v>
      </c>
      <c r="H752" s="36">
        <v>24232</v>
      </c>
      <c r="I752" s="89">
        <v>26784743</v>
      </c>
      <c r="J752" s="89">
        <v>26784743</v>
      </c>
      <c r="K752" s="101">
        <f t="shared" si="38"/>
        <v>100</v>
      </c>
    </row>
    <row r="753" spans="1:11" ht="110.25">
      <c r="A753" s="37" t="s">
        <v>735</v>
      </c>
      <c r="B753" s="38" t="s">
        <v>191</v>
      </c>
      <c r="C753" s="38" t="s">
        <v>32</v>
      </c>
      <c r="D753" s="38" t="s">
        <v>22</v>
      </c>
      <c r="E753" s="38" t="s">
        <v>411</v>
      </c>
      <c r="F753" s="38"/>
      <c r="G753" s="32" t="e">
        <f>#REF!+#REF!+#REF!</f>
        <v>#REF!</v>
      </c>
      <c r="H753" s="36">
        <f>H754</f>
        <v>390</v>
      </c>
      <c r="I753" s="89">
        <f>I754</f>
        <v>168283.17</v>
      </c>
      <c r="J753" s="89">
        <f>J754</f>
        <v>168283.17</v>
      </c>
      <c r="K753" s="101">
        <f t="shared" si="38"/>
        <v>100</v>
      </c>
    </row>
    <row r="754" spans="1:11" ht="31.5">
      <c r="A754" s="37" t="s">
        <v>186</v>
      </c>
      <c r="B754" s="38" t="s">
        <v>191</v>
      </c>
      <c r="C754" s="38" t="s">
        <v>32</v>
      </c>
      <c r="D754" s="38" t="s">
        <v>22</v>
      </c>
      <c r="E754" s="38" t="s">
        <v>411</v>
      </c>
      <c r="F754" s="38" t="s">
        <v>168</v>
      </c>
      <c r="G754" s="32" t="e">
        <f>#REF!+#REF!+#REF!</f>
        <v>#REF!</v>
      </c>
      <c r="H754" s="36">
        <v>390</v>
      </c>
      <c r="I754" s="89">
        <v>168283.17</v>
      </c>
      <c r="J754" s="89">
        <v>168283.17</v>
      </c>
      <c r="K754" s="101">
        <f t="shared" si="38"/>
        <v>100</v>
      </c>
    </row>
    <row r="755" spans="1:11" ht="94.5">
      <c r="A755" s="37" t="s">
        <v>736</v>
      </c>
      <c r="B755" s="38" t="s">
        <v>191</v>
      </c>
      <c r="C755" s="38" t="s">
        <v>32</v>
      </c>
      <c r="D755" s="38" t="s">
        <v>22</v>
      </c>
      <c r="E755" s="38" t="s">
        <v>412</v>
      </c>
      <c r="F755" s="38"/>
      <c r="G755" s="32" t="e">
        <f>#REF!+#REF!+#REF!</f>
        <v>#REF!</v>
      </c>
      <c r="H755" s="36">
        <f>H756</f>
        <v>2065</v>
      </c>
      <c r="I755" s="89">
        <f>I756</f>
        <v>1302639</v>
      </c>
      <c r="J755" s="89">
        <f>J756</f>
        <v>1049301.02</v>
      </c>
      <c r="K755" s="101">
        <f t="shared" si="38"/>
        <v>80.55194263337732</v>
      </c>
    </row>
    <row r="756" spans="1:11" ht="31.5">
      <c r="A756" s="37" t="s">
        <v>186</v>
      </c>
      <c r="B756" s="38" t="s">
        <v>191</v>
      </c>
      <c r="C756" s="38" t="s">
        <v>32</v>
      </c>
      <c r="D756" s="38" t="s">
        <v>22</v>
      </c>
      <c r="E756" s="38" t="s">
        <v>412</v>
      </c>
      <c r="F756" s="38" t="s">
        <v>168</v>
      </c>
      <c r="G756" s="32"/>
      <c r="H756" s="36">
        <v>2065</v>
      </c>
      <c r="I756" s="89">
        <v>1302639</v>
      </c>
      <c r="J756" s="89">
        <v>1049301.02</v>
      </c>
      <c r="K756" s="101">
        <f t="shared" si="38"/>
        <v>80.55194263337732</v>
      </c>
    </row>
    <row r="757" spans="1:11" ht="94.5">
      <c r="A757" s="37" t="s">
        <v>737</v>
      </c>
      <c r="B757" s="38" t="s">
        <v>191</v>
      </c>
      <c r="C757" s="38" t="s">
        <v>32</v>
      </c>
      <c r="D757" s="38" t="s">
        <v>22</v>
      </c>
      <c r="E757" s="38" t="s">
        <v>413</v>
      </c>
      <c r="F757" s="38"/>
      <c r="G757" s="32" t="e">
        <f>#REF!+#REF!+#REF!</f>
        <v>#REF!</v>
      </c>
      <c r="H757" s="36">
        <f>H758</f>
        <v>256.99</v>
      </c>
      <c r="I757" s="89">
        <f>I758</f>
        <v>124390</v>
      </c>
      <c r="J757" s="89">
        <f>J758</f>
        <v>89249</v>
      </c>
      <c r="K757" s="101">
        <f t="shared" si="38"/>
        <v>71.74933676340541</v>
      </c>
    </row>
    <row r="758" spans="1:11" ht="15.75">
      <c r="A758" s="37" t="s">
        <v>188</v>
      </c>
      <c r="B758" s="38" t="s">
        <v>191</v>
      </c>
      <c r="C758" s="38" t="s">
        <v>32</v>
      </c>
      <c r="D758" s="38" t="s">
        <v>22</v>
      </c>
      <c r="E758" s="38" t="s">
        <v>413</v>
      </c>
      <c r="F758" s="38" t="s">
        <v>187</v>
      </c>
      <c r="G758" s="32" t="e">
        <f>#REF!+#REF!+#REF!</f>
        <v>#REF!</v>
      </c>
      <c r="H758" s="36">
        <v>256.99</v>
      </c>
      <c r="I758" s="89">
        <v>124390</v>
      </c>
      <c r="J758" s="89">
        <v>89249</v>
      </c>
      <c r="K758" s="101">
        <f t="shared" si="38"/>
        <v>71.74933676340541</v>
      </c>
    </row>
    <row r="759" spans="1:11" ht="126">
      <c r="A759" s="37" t="s">
        <v>738</v>
      </c>
      <c r="B759" s="38" t="s">
        <v>191</v>
      </c>
      <c r="C759" s="38" t="s">
        <v>32</v>
      </c>
      <c r="D759" s="38" t="s">
        <v>22</v>
      </c>
      <c r="E759" s="38" t="s">
        <v>414</v>
      </c>
      <c r="F759" s="38"/>
      <c r="G759" s="32" t="e">
        <f>#REF!+#REF!+#REF!</f>
        <v>#REF!</v>
      </c>
      <c r="H759" s="36">
        <f>H760</f>
        <v>421.775</v>
      </c>
      <c r="I759" s="89">
        <f>I760</f>
        <v>463424.58</v>
      </c>
      <c r="J759" s="89">
        <f>J760</f>
        <v>357447.03</v>
      </c>
      <c r="K759" s="101">
        <f t="shared" si="38"/>
        <v>77.13165106606992</v>
      </c>
    </row>
    <row r="760" spans="1:11" ht="31.5">
      <c r="A760" s="37" t="s">
        <v>186</v>
      </c>
      <c r="B760" s="38" t="s">
        <v>191</v>
      </c>
      <c r="C760" s="38" t="s">
        <v>32</v>
      </c>
      <c r="D760" s="38" t="s">
        <v>22</v>
      </c>
      <c r="E760" s="38" t="s">
        <v>414</v>
      </c>
      <c r="F760" s="38" t="s">
        <v>168</v>
      </c>
      <c r="G760" s="32" t="e">
        <f>#REF!+#REF!+#REF!</f>
        <v>#REF!</v>
      </c>
      <c r="H760" s="36">
        <v>421.775</v>
      </c>
      <c r="I760" s="89">
        <v>463424.58</v>
      </c>
      <c r="J760" s="89">
        <v>357447.03</v>
      </c>
      <c r="K760" s="101">
        <f t="shared" si="38"/>
        <v>77.13165106606992</v>
      </c>
    </row>
    <row r="761" spans="1:11" ht="94.5">
      <c r="A761" s="37" t="s">
        <v>717</v>
      </c>
      <c r="B761" s="38" t="s">
        <v>191</v>
      </c>
      <c r="C761" s="38" t="s">
        <v>32</v>
      </c>
      <c r="D761" s="38" t="s">
        <v>22</v>
      </c>
      <c r="E761" s="38" t="s">
        <v>415</v>
      </c>
      <c r="F761" s="38"/>
      <c r="G761" s="32" t="e">
        <f>#REF!+#REF!+#REF!</f>
        <v>#REF!</v>
      </c>
      <c r="H761" s="36">
        <f>H762</f>
        <v>744</v>
      </c>
      <c r="I761" s="89">
        <f>I762+I763</f>
        <v>1095375</v>
      </c>
      <c r="J761" s="89">
        <f>J762+J763</f>
        <v>990375</v>
      </c>
      <c r="K761" s="101">
        <f t="shared" si="38"/>
        <v>90.41424169804861</v>
      </c>
    </row>
    <row r="762" spans="1:11" ht="31.5">
      <c r="A762" s="37" t="s">
        <v>186</v>
      </c>
      <c r="B762" s="38" t="s">
        <v>191</v>
      </c>
      <c r="C762" s="38" t="s">
        <v>32</v>
      </c>
      <c r="D762" s="38" t="s">
        <v>22</v>
      </c>
      <c r="E762" s="38" t="s">
        <v>415</v>
      </c>
      <c r="F762" s="38" t="s">
        <v>168</v>
      </c>
      <c r="G762" s="32" t="e">
        <f>#REF!+#REF!+#REF!</f>
        <v>#REF!</v>
      </c>
      <c r="H762" s="36">
        <v>744</v>
      </c>
      <c r="I762" s="89">
        <v>210400</v>
      </c>
      <c r="J762" s="89">
        <v>205400</v>
      </c>
      <c r="K762" s="101">
        <f t="shared" si="38"/>
        <v>97.6235741444867</v>
      </c>
    </row>
    <row r="763" spans="1:11" ht="15.75">
      <c r="A763" s="37" t="s">
        <v>188</v>
      </c>
      <c r="B763" s="38" t="s">
        <v>191</v>
      </c>
      <c r="C763" s="38" t="s">
        <v>32</v>
      </c>
      <c r="D763" s="38" t="s">
        <v>22</v>
      </c>
      <c r="E763" s="38" t="s">
        <v>415</v>
      </c>
      <c r="F763" s="38" t="s">
        <v>187</v>
      </c>
      <c r="G763" s="32"/>
      <c r="H763" s="36"/>
      <c r="I763" s="89">
        <v>884975</v>
      </c>
      <c r="J763" s="89">
        <v>784975</v>
      </c>
      <c r="K763" s="101">
        <f t="shared" si="38"/>
        <v>88.7002457696545</v>
      </c>
    </row>
    <row r="764" spans="1:11" ht="110.25">
      <c r="A764" s="37" t="s">
        <v>739</v>
      </c>
      <c r="B764" s="38" t="s">
        <v>191</v>
      </c>
      <c r="C764" s="38" t="s">
        <v>32</v>
      </c>
      <c r="D764" s="38" t="s">
        <v>22</v>
      </c>
      <c r="E764" s="38" t="s">
        <v>416</v>
      </c>
      <c r="F764" s="38"/>
      <c r="G764" s="32"/>
      <c r="H764" s="36">
        <f>H765</f>
        <v>176</v>
      </c>
      <c r="I764" s="89">
        <f>I765</f>
        <v>176000</v>
      </c>
      <c r="J764" s="89">
        <f>J765</f>
        <v>176000</v>
      </c>
      <c r="K764" s="101">
        <f t="shared" si="38"/>
        <v>100</v>
      </c>
    </row>
    <row r="765" spans="1:11" ht="15.75">
      <c r="A765" s="37" t="s">
        <v>188</v>
      </c>
      <c r="B765" s="38" t="s">
        <v>191</v>
      </c>
      <c r="C765" s="38" t="s">
        <v>32</v>
      </c>
      <c r="D765" s="38" t="s">
        <v>22</v>
      </c>
      <c r="E765" s="38" t="s">
        <v>416</v>
      </c>
      <c r="F765" s="38" t="s">
        <v>187</v>
      </c>
      <c r="G765" s="32"/>
      <c r="H765" s="36">
        <v>176</v>
      </c>
      <c r="I765" s="89">
        <v>176000</v>
      </c>
      <c r="J765" s="89">
        <v>176000</v>
      </c>
      <c r="K765" s="101">
        <f t="shared" si="38"/>
        <v>100</v>
      </c>
    </row>
    <row r="766" spans="1:11" ht="94.5" hidden="1">
      <c r="A766" s="37" t="s">
        <v>740</v>
      </c>
      <c r="B766" s="38" t="s">
        <v>191</v>
      </c>
      <c r="C766" s="38" t="s">
        <v>32</v>
      </c>
      <c r="D766" s="38" t="s">
        <v>22</v>
      </c>
      <c r="E766" s="38" t="s">
        <v>417</v>
      </c>
      <c r="F766" s="38"/>
      <c r="G766" s="32"/>
      <c r="H766" s="36">
        <f>H767</f>
        <v>46</v>
      </c>
      <c r="I766" s="89">
        <f>I767</f>
        <v>0</v>
      </c>
      <c r="J766" s="89">
        <f>J767</f>
        <v>0</v>
      </c>
      <c r="K766" s="101" t="e">
        <f t="shared" si="38"/>
        <v>#DIV/0!</v>
      </c>
    </row>
    <row r="767" spans="1:11" ht="15.75" hidden="1">
      <c r="A767" s="37" t="s">
        <v>188</v>
      </c>
      <c r="B767" s="38" t="s">
        <v>191</v>
      </c>
      <c r="C767" s="38" t="s">
        <v>32</v>
      </c>
      <c r="D767" s="38" t="s">
        <v>22</v>
      </c>
      <c r="E767" s="38" t="s">
        <v>417</v>
      </c>
      <c r="F767" s="38" t="s">
        <v>187</v>
      </c>
      <c r="G767" s="32"/>
      <c r="H767" s="36">
        <v>46</v>
      </c>
      <c r="I767" s="89"/>
      <c r="J767" s="89"/>
      <c r="K767" s="101" t="e">
        <f t="shared" si="38"/>
        <v>#DIV/0!</v>
      </c>
    </row>
    <row r="768" spans="1:11" ht="94.5">
      <c r="A768" s="37" t="s">
        <v>741</v>
      </c>
      <c r="B768" s="38" t="s">
        <v>191</v>
      </c>
      <c r="C768" s="38" t="s">
        <v>32</v>
      </c>
      <c r="D768" s="38" t="s">
        <v>22</v>
      </c>
      <c r="E768" s="38" t="s">
        <v>542</v>
      </c>
      <c r="F768" s="38"/>
      <c r="G768" s="32" t="e">
        <f>#REF!+#REF!+#REF!</f>
        <v>#REF!</v>
      </c>
      <c r="H768" s="36">
        <f>H769</f>
        <v>3504.735</v>
      </c>
      <c r="I768" s="89">
        <f>I769</f>
        <v>689010</v>
      </c>
      <c r="J768" s="89">
        <f>J769</f>
        <v>689010</v>
      </c>
      <c r="K768" s="101">
        <f aca="true" t="shared" si="39" ref="K768:K831">J768/I768*100</f>
        <v>100</v>
      </c>
    </row>
    <row r="769" spans="1:11" ht="31.5">
      <c r="A769" s="37" t="s">
        <v>186</v>
      </c>
      <c r="B769" s="38" t="s">
        <v>191</v>
      </c>
      <c r="C769" s="38" t="s">
        <v>32</v>
      </c>
      <c r="D769" s="38" t="s">
        <v>22</v>
      </c>
      <c r="E769" s="38" t="s">
        <v>542</v>
      </c>
      <c r="F769" s="38" t="s">
        <v>168</v>
      </c>
      <c r="G769" s="32"/>
      <c r="H769" s="36">
        <v>3504.735</v>
      </c>
      <c r="I769" s="89">
        <v>689010</v>
      </c>
      <c r="J769" s="89">
        <v>689010</v>
      </c>
      <c r="K769" s="101">
        <f t="shared" si="39"/>
        <v>100</v>
      </c>
    </row>
    <row r="770" spans="1:11" ht="94.5">
      <c r="A770" s="37" t="s">
        <v>742</v>
      </c>
      <c r="B770" s="38" t="s">
        <v>191</v>
      </c>
      <c r="C770" s="38" t="s">
        <v>32</v>
      </c>
      <c r="D770" s="38" t="s">
        <v>22</v>
      </c>
      <c r="E770" s="38" t="s">
        <v>418</v>
      </c>
      <c r="F770" s="38"/>
      <c r="G770" s="32" t="e">
        <f>#REF!+#REF!+#REF!</f>
        <v>#REF!</v>
      </c>
      <c r="H770" s="36">
        <f>H771</f>
        <v>3504.735</v>
      </c>
      <c r="I770" s="89">
        <f>I771+I772</f>
        <v>1608940.21</v>
      </c>
      <c r="J770" s="89">
        <f>J771+J772</f>
        <v>1442864.08</v>
      </c>
      <c r="K770" s="101">
        <f t="shared" si="39"/>
        <v>89.67791786370981</v>
      </c>
    </row>
    <row r="771" spans="1:11" ht="31.5">
      <c r="A771" s="37" t="s">
        <v>186</v>
      </c>
      <c r="B771" s="38" t="s">
        <v>191</v>
      </c>
      <c r="C771" s="38" t="s">
        <v>32</v>
      </c>
      <c r="D771" s="38" t="s">
        <v>22</v>
      </c>
      <c r="E771" s="38" t="s">
        <v>418</v>
      </c>
      <c r="F771" s="38" t="s">
        <v>168</v>
      </c>
      <c r="G771" s="32"/>
      <c r="H771" s="36">
        <v>3504.735</v>
      </c>
      <c r="I771" s="89">
        <v>1555146.42</v>
      </c>
      <c r="J771" s="89">
        <v>1389070.29</v>
      </c>
      <c r="K771" s="101">
        <f t="shared" si="39"/>
        <v>89.32086857776389</v>
      </c>
    </row>
    <row r="772" spans="1:11" ht="15.75">
      <c r="A772" s="37" t="s">
        <v>188</v>
      </c>
      <c r="B772" s="38" t="s">
        <v>191</v>
      </c>
      <c r="C772" s="38" t="s">
        <v>32</v>
      </c>
      <c r="D772" s="38" t="s">
        <v>22</v>
      </c>
      <c r="E772" s="38" t="s">
        <v>418</v>
      </c>
      <c r="F772" s="38" t="s">
        <v>187</v>
      </c>
      <c r="G772" s="32"/>
      <c r="H772" s="36"/>
      <c r="I772" s="89">
        <v>53793.79</v>
      </c>
      <c r="J772" s="89">
        <v>53793.79</v>
      </c>
      <c r="K772" s="101">
        <f t="shared" si="39"/>
        <v>100</v>
      </c>
    </row>
    <row r="773" spans="1:11" ht="94.5">
      <c r="A773" s="37" t="s">
        <v>743</v>
      </c>
      <c r="B773" s="38" t="s">
        <v>191</v>
      </c>
      <c r="C773" s="38" t="s">
        <v>32</v>
      </c>
      <c r="D773" s="38" t="s">
        <v>22</v>
      </c>
      <c r="E773" s="38" t="s">
        <v>419</v>
      </c>
      <c r="F773" s="38"/>
      <c r="G773" s="32"/>
      <c r="H773" s="36">
        <f>H774</f>
        <v>73.5</v>
      </c>
      <c r="I773" s="89">
        <f>I774</f>
        <v>23500</v>
      </c>
      <c r="J773" s="89">
        <f>J774</f>
        <v>0</v>
      </c>
      <c r="K773" s="101">
        <f t="shared" si="39"/>
        <v>0</v>
      </c>
    </row>
    <row r="774" spans="1:11" ht="31.5">
      <c r="A774" s="37" t="s">
        <v>186</v>
      </c>
      <c r="B774" s="38" t="s">
        <v>191</v>
      </c>
      <c r="C774" s="38" t="s">
        <v>32</v>
      </c>
      <c r="D774" s="38" t="s">
        <v>22</v>
      </c>
      <c r="E774" s="38" t="s">
        <v>419</v>
      </c>
      <c r="F774" s="38" t="s">
        <v>168</v>
      </c>
      <c r="G774" s="32"/>
      <c r="H774" s="36">
        <v>73.5</v>
      </c>
      <c r="I774" s="89">
        <v>23500</v>
      </c>
      <c r="J774" s="89"/>
      <c r="K774" s="101">
        <f t="shared" si="39"/>
        <v>0</v>
      </c>
    </row>
    <row r="775" spans="1:11" ht="78.75">
      <c r="A775" s="37" t="s">
        <v>544</v>
      </c>
      <c r="B775" s="38" t="s">
        <v>191</v>
      </c>
      <c r="C775" s="38" t="s">
        <v>32</v>
      </c>
      <c r="D775" s="38" t="s">
        <v>22</v>
      </c>
      <c r="E775" s="38" t="s">
        <v>543</v>
      </c>
      <c r="F775" s="38"/>
      <c r="G775" s="32" t="e">
        <f>#REF!+#REF!+#REF!</f>
        <v>#REF!</v>
      </c>
      <c r="H775" s="36">
        <f>H776+H778</f>
        <v>0</v>
      </c>
      <c r="I775" s="89">
        <f>I776+I778</f>
        <v>411700</v>
      </c>
      <c r="J775" s="89">
        <f>J776+J778</f>
        <v>411700</v>
      </c>
      <c r="K775" s="101">
        <f t="shared" si="39"/>
        <v>100</v>
      </c>
    </row>
    <row r="776" spans="1:11" ht="15.75">
      <c r="A776" s="37" t="s">
        <v>169</v>
      </c>
      <c r="B776" s="38" t="s">
        <v>191</v>
      </c>
      <c r="C776" s="38" t="s">
        <v>32</v>
      </c>
      <c r="D776" s="38" t="s">
        <v>22</v>
      </c>
      <c r="E776" s="38" t="s">
        <v>543</v>
      </c>
      <c r="F776" s="38" t="s">
        <v>167</v>
      </c>
      <c r="G776" s="32" t="e">
        <f>#REF!+#REF!+#REF!</f>
        <v>#REF!</v>
      </c>
      <c r="H776" s="36">
        <f>H777</f>
        <v>0</v>
      </c>
      <c r="I776" s="89">
        <f>I777</f>
        <v>411700</v>
      </c>
      <c r="J776" s="89">
        <f>J777</f>
        <v>411700</v>
      </c>
      <c r="K776" s="101">
        <f t="shared" si="39"/>
        <v>100</v>
      </c>
    </row>
    <row r="777" spans="1:11" ht="31.5">
      <c r="A777" s="37" t="s">
        <v>186</v>
      </c>
      <c r="B777" s="38" t="s">
        <v>191</v>
      </c>
      <c r="C777" s="38" t="s">
        <v>32</v>
      </c>
      <c r="D777" s="38" t="s">
        <v>22</v>
      </c>
      <c r="E777" s="38" t="s">
        <v>543</v>
      </c>
      <c r="F777" s="38" t="s">
        <v>168</v>
      </c>
      <c r="G777" s="32" t="e">
        <f>#REF!+#REF!+#REF!</f>
        <v>#REF!</v>
      </c>
      <c r="H777" s="36"/>
      <c r="I777" s="89">
        <v>411700</v>
      </c>
      <c r="J777" s="89">
        <v>411700</v>
      </c>
      <c r="K777" s="101">
        <f t="shared" si="39"/>
        <v>100</v>
      </c>
    </row>
    <row r="778" spans="1:11" ht="15.75" hidden="1">
      <c r="A778" s="37" t="s">
        <v>184</v>
      </c>
      <c r="B778" s="38" t="s">
        <v>191</v>
      </c>
      <c r="C778" s="38" t="s">
        <v>32</v>
      </c>
      <c r="D778" s="38" t="s">
        <v>22</v>
      </c>
      <c r="E778" s="38" t="s">
        <v>543</v>
      </c>
      <c r="F778" s="38" t="s">
        <v>183</v>
      </c>
      <c r="G778" s="32"/>
      <c r="H778" s="36">
        <f>H779</f>
        <v>0</v>
      </c>
      <c r="I778" s="89">
        <f>I779</f>
        <v>0</v>
      </c>
      <c r="J778" s="89">
        <f>J779</f>
        <v>0</v>
      </c>
      <c r="K778" s="101" t="e">
        <f t="shared" si="39"/>
        <v>#DIV/0!</v>
      </c>
    </row>
    <row r="779" spans="1:11" ht="31.5" hidden="1">
      <c r="A779" s="37" t="s">
        <v>185</v>
      </c>
      <c r="B779" s="38" t="s">
        <v>191</v>
      </c>
      <c r="C779" s="38" t="s">
        <v>32</v>
      </c>
      <c r="D779" s="38" t="s">
        <v>22</v>
      </c>
      <c r="E779" s="38" t="s">
        <v>543</v>
      </c>
      <c r="F779" s="38" t="s">
        <v>182</v>
      </c>
      <c r="G779" s="32"/>
      <c r="H779" s="36"/>
      <c r="I779" s="89"/>
      <c r="J779" s="89"/>
      <c r="K779" s="101" t="e">
        <f t="shared" si="39"/>
        <v>#DIV/0!</v>
      </c>
    </row>
    <row r="780" spans="1:11" ht="141.75">
      <c r="A780" s="37" t="s">
        <v>233</v>
      </c>
      <c r="B780" s="38" t="s">
        <v>191</v>
      </c>
      <c r="C780" s="38" t="s">
        <v>32</v>
      </c>
      <c r="D780" s="38" t="s">
        <v>22</v>
      </c>
      <c r="E780" s="38" t="s">
        <v>493</v>
      </c>
      <c r="F780" s="38"/>
      <c r="G780" s="32" t="e">
        <f>#REF!+#REF!+#REF!</f>
        <v>#REF!</v>
      </c>
      <c r="H780" s="36">
        <f>H781+H783</f>
        <v>0</v>
      </c>
      <c r="I780" s="89">
        <f>I781+I783</f>
        <v>291366004</v>
      </c>
      <c r="J780" s="89">
        <f>J781+J783</f>
        <v>291366004</v>
      </c>
      <c r="K780" s="101">
        <f t="shared" si="39"/>
        <v>100</v>
      </c>
    </row>
    <row r="781" spans="1:11" ht="15.75">
      <c r="A781" s="37" t="s">
        <v>169</v>
      </c>
      <c r="B781" s="38" t="s">
        <v>191</v>
      </c>
      <c r="C781" s="38" t="s">
        <v>32</v>
      </c>
      <c r="D781" s="38" t="s">
        <v>22</v>
      </c>
      <c r="E781" s="38" t="s">
        <v>493</v>
      </c>
      <c r="F781" s="38" t="s">
        <v>167</v>
      </c>
      <c r="G781" s="32" t="e">
        <f>#REF!+#REF!+#REF!</f>
        <v>#REF!</v>
      </c>
      <c r="H781" s="36">
        <f>H782</f>
        <v>0</v>
      </c>
      <c r="I781" s="89">
        <f>I782</f>
        <v>257957666.74</v>
      </c>
      <c r="J781" s="89">
        <f>J782</f>
        <v>257957666.74</v>
      </c>
      <c r="K781" s="101">
        <f t="shared" si="39"/>
        <v>100</v>
      </c>
    </row>
    <row r="782" spans="1:11" ht="31.5">
      <c r="A782" s="37" t="s">
        <v>186</v>
      </c>
      <c r="B782" s="38" t="s">
        <v>191</v>
      </c>
      <c r="C782" s="38" t="s">
        <v>32</v>
      </c>
      <c r="D782" s="38" t="s">
        <v>22</v>
      </c>
      <c r="E782" s="38" t="s">
        <v>493</v>
      </c>
      <c r="F782" s="38" t="s">
        <v>168</v>
      </c>
      <c r="G782" s="32" t="e">
        <f>#REF!+#REF!+#REF!</f>
        <v>#REF!</v>
      </c>
      <c r="H782" s="36"/>
      <c r="I782" s="89">
        <v>257957666.74</v>
      </c>
      <c r="J782" s="89">
        <v>257957666.74</v>
      </c>
      <c r="K782" s="101">
        <f t="shared" si="39"/>
        <v>100</v>
      </c>
    </row>
    <row r="783" spans="1:11" ht="15.75">
      <c r="A783" s="37" t="s">
        <v>184</v>
      </c>
      <c r="B783" s="38" t="s">
        <v>191</v>
      </c>
      <c r="C783" s="38" t="s">
        <v>32</v>
      </c>
      <c r="D783" s="38" t="s">
        <v>22</v>
      </c>
      <c r="E783" s="38" t="s">
        <v>493</v>
      </c>
      <c r="F783" s="38" t="s">
        <v>183</v>
      </c>
      <c r="G783" s="32"/>
      <c r="H783" s="36">
        <f>H784</f>
        <v>0</v>
      </c>
      <c r="I783" s="89">
        <f>I784</f>
        <v>33408337.26</v>
      </c>
      <c r="J783" s="89">
        <f>J784</f>
        <v>33408337.26</v>
      </c>
      <c r="K783" s="101">
        <f t="shared" si="39"/>
        <v>100</v>
      </c>
    </row>
    <row r="784" spans="1:11" ht="31.5">
      <c r="A784" s="37" t="s">
        <v>185</v>
      </c>
      <c r="B784" s="38" t="s">
        <v>191</v>
      </c>
      <c r="C784" s="38" t="s">
        <v>32</v>
      </c>
      <c r="D784" s="38" t="s">
        <v>22</v>
      </c>
      <c r="E784" s="38" t="s">
        <v>493</v>
      </c>
      <c r="F784" s="38" t="s">
        <v>182</v>
      </c>
      <c r="G784" s="32"/>
      <c r="H784" s="36"/>
      <c r="I784" s="89">
        <v>33408337.26</v>
      </c>
      <c r="J784" s="89">
        <v>33408337.26</v>
      </c>
      <c r="K784" s="101">
        <f t="shared" si="39"/>
        <v>100</v>
      </c>
    </row>
    <row r="785" spans="1:11" ht="47.25">
      <c r="A785" s="37" t="s">
        <v>226</v>
      </c>
      <c r="B785" s="38" t="s">
        <v>191</v>
      </c>
      <c r="C785" s="38" t="s">
        <v>32</v>
      </c>
      <c r="D785" s="38" t="s">
        <v>22</v>
      </c>
      <c r="E785" s="38" t="s">
        <v>494</v>
      </c>
      <c r="F785" s="38"/>
      <c r="G785" s="32"/>
      <c r="H785" s="36"/>
      <c r="I785" s="89">
        <f>I786+I787</f>
        <v>4286000</v>
      </c>
      <c r="J785" s="89">
        <f>J786+J787</f>
        <v>4286000</v>
      </c>
      <c r="K785" s="101">
        <f t="shared" si="39"/>
        <v>100</v>
      </c>
    </row>
    <row r="786" spans="1:11" ht="31.5">
      <c r="A786" s="37" t="s">
        <v>186</v>
      </c>
      <c r="B786" s="38" t="s">
        <v>191</v>
      </c>
      <c r="C786" s="38" t="s">
        <v>32</v>
      </c>
      <c r="D786" s="38" t="s">
        <v>22</v>
      </c>
      <c r="E786" s="38" t="s">
        <v>494</v>
      </c>
      <c r="F786" s="38" t="s">
        <v>168</v>
      </c>
      <c r="G786" s="32"/>
      <c r="H786" s="36"/>
      <c r="I786" s="89">
        <v>3795000</v>
      </c>
      <c r="J786" s="89">
        <v>3795000</v>
      </c>
      <c r="K786" s="101">
        <f t="shared" si="39"/>
        <v>100</v>
      </c>
    </row>
    <row r="787" spans="1:11" ht="31.5">
      <c r="A787" s="37" t="s">
        <v>185</v>
      </c>
      <c r="B787" s="38" t="s">
        <v>191</v>
      </c>
      <c r="C787" s="38" t="s">
        <v>32</v>
      </c>
      <c r="D787" s="38" t="s">
        <v>22</v>
      </c>
      <c r="E787" s="38" t="s">
        <v>494</v>
      </c>
      <c r="F787" s="38" t="s">
        <v>182</v>
      </c>
      <c r="G787" s="32"/>
      <c r="H787" s="36"/>
      <c r="I787" s="89">
        <v>491000</v>
      </c>
      <c r="J787" s="89">
        <v>491000</v>
      </c>
      <c r="K787" s="101">
        <f t="shared" si="39"/>
        <v>100</v>
      </c>
    </row>
    <row r="788" spans="1:11" ht="63">
      <c r="A788" s="37" t="s">
        <v>225</v>
      </c>
      <c r="B788" s="38" t="s">
        <v>191</v>
      </c>
      <c r="C788" s="38" t="s">
        <v>32</v>
      </c>
      <c r="D788" s="38" t="s">
        <v>22</v>
      </c>
      <c r="E788" s="38" t="s">
        <v>492</v>
      </c>
      <c r="F788" s="38"/>
      <c r="G788" s="32"/>
      <c r="H788" s="36">
        <f>H789+H791</f>
        <v>0</v>
      </c>
      <c r="I788" s="89">
        <f>I789+I791</f>
        <v>5359019.53</v>
      </c>
      <c r="J788" s="89">
        <f>J789+J791</f>
        <v>5359019.53</v>
      </c>
      <c r="K788" s="101">
        <f t="shared" si="39"/>
        <v>100</v>
      </c>
    </row>
    <row r="789" spans="1:11" ht="15.75">
      <c r="A789" s="37" t="s">
        <v>169</v>
      </c>
      <c r="B789" s="38" t="s">
        <v>191</v>
      </c>
      <c r="C789" s="38" t="s">
        <v>32</v>
      </c>
      <c r="D789" s="38" t="s">
        <v>22</v>
      </c>
      <c r="E789" s="38" t="s">
        <v>492</v>
      </c>
      <c r="F789" s="38" t="s">
        <v>167</v>
      </c>
      <c r="G789" s="32"/>
      <c r="H789" s="36">
        <f>H790</f>
        <v>0</v>
      </c>
      <c r="I789" s="89">
        <f>I790</f>
        <v>4899173.75</v>
      </c>
      <c r="J789" s="89">
        <f>J790</f>
        <v>4899173.75</v>
      </c>
      <c r="K789" s="101">
        <f t="shared" si="39"/>
        <v>100</v>
      </c>
    </row>
    <row r="790" spans="1:11" ht="31.5">
      <c r="A790" s="37" t="s">
        <v>186</v>
      </c>
      <c r="B790" s="38" t="s">
        <v>191</v>
      </c>
      <c r="C790" s="38" t="s">
        <v>32</v>
      </c>
      <c r="D790" s="38" t="s">
        <v>22</v>
      </c>
      <c r="E790" s="38" t="s">
        <v>492</v>
      </c>
      <c r="F790" s="38" t="s">
        <v>168</v>
      </c>
      <c r="G790" s="32"/>
      <c r="H790" s="36"/>
      <c r="I790" s="89">
        <v>4899173.75</v>
      </c>
      <c r="J790" s="89">
        <v>4899173.75</v>
      </c>
      <c r="K790" s="101">
        <f t="shared" si="39"/>
        <v>100</v>
      </c>
    </row>
    <row r="791" spans="1:11" ht="15.75">
      <c r="A791" s="37" t="s">
        <v>184</v>
      </c>
      <c r="B791" s="38" t="s">
        <v>191</v>
      </c>
      <c r="C791" s="38" t="s">
        <v>32</v>
      </c>
      <c r="D791" s="38" t="s">
        <v>22</v>
      </c>
      <c r="E791" s="38" t="s">
        <v>492</v>
      </c>
      <c r="F791" s="38" t="s">
        <v>183</v>
      </c>
      <c r="G791" s="32"/>
      <c r="H791" s="36">
        <f>H792</f>
        <v>0</v>
      </c>
      <c r="I791" s="89">
        <f>I792</f>
        <v>459845.78</v>
      </c>
      <c r="J791" s="89">
        <f>J792</f>
        <v>459845.78</v>
      </c>
      <c r="K791" s="101">
        <f t="shared" si="39"/>
        <v>100</v>
      </c>
    </row>
    <row r="792" spans="1:11" ht="31.5">
      <c r="A792" s="37" t="s">
        <v>185</v>
      </c>
      <c r="B792" s="38" t="s">
        <v>191</v>
      </c>
      <c r="C792" s="38" t="s">
        <v>32</v>
      </c>
      <c r="D792" s="38" t="s">
        <v>22</v>
      </c>
      <c r="E792" s="38" t="s">
        <v>492</v>
      </c>
      <c r="F792" s="38" t="s">
        <v>182</v>
      </c>
      <c r="G792" s="32"/>
      <c r="H792" s="36"/>
      <c r="I792" s="89">
        <v>459845.78</v>
      </c>
      <c r="J792" s="89">
        <v>459845.78</v>
      </c>
      <c r="K792" s="101">
        <f t="shared" si="39"/>
        <v>100</v>
      </c>
    </row>
    <row r="793" spans="1:11" ht="78.75">
      <c r="A793" s="37" t="s">
        <v>526</v>
      </c>
      <c r="B793" s="38" t="s">
        <v>191</v>
      </c>
      <c r="C793" s="38" t="s">
        <v>32</v>
      </c>
      <c r="D793" s="38" t="s">
        <v>22</v>
      </c>
      <c r="E793" s="38" t="s">
        <v>525</v>
      </c>
      <c r="F793" s="38"/>
      <c r="G793" s="32" t="e">
        <f>#REF!+#REF!+#REF!</f>
        <v>#REF!</v>
      </c>
      <c r="H793" s="36" t="e">
        <f>#REF!</f>
        <v>#REF!</v>
      </c>
      <c r="I793" s="89">
        <f>I794</f>
        <v>1447093</v>
      </c>
      <c r="J793" s="89">
        <f>J794</f>
        <v>1447093</v>
      </c>
      <c r="K793" s="101">
        <f t="shared" si="39"/>
        <v>100</v>
      </c>
    </row>
    <row r="794" spans="1:11" ht="15.75">
      <c r="A794" s="37" t="s">
        <v>169</v>
      </c>
      <c r="B794" s="38" t="s">
        <v>191</v>
      </c>
      <c r="C794" s="38" t="s">
        <v>32</v>
      </c>
      <c r="D794" s="38" t="s">
        <v>22</v>
      </c>
      <c r="E794" s="38" t="s">
        <v>525</v>
      </c>
      <c r="F794" s="38" t="s">
        <v>167</v>
      </c>
      <c r="G794" s="32"/>
      <c r="H794" s="36">
        <f>H795+H796</f>
        <v>-54379</v>
      </c>
      <c r="I794" s="89">
        <f>I795+I796</f>
        <v>1447093</v>
      </c>
      <c r="J794" s="89">
        <f>J795+J796</f>
        <v>1447093</v>
      </c>
      <c r="K794" s="101">
        <f t="shared" si="39"/>
        <v>100</v>
      </c>
    </row>
    <row r="795" spans="1:11" ht="31.5">
      <c r="A795" s="37" t="s">
        <v>186</v>
      </c>
      <c r="B795" s="38" t="s">
        <v>191</v>
      </c>
      <c r="C795" s="38" t="s">
        <v>32</v>
      </c>
      <c r="D795" s="38" t="s">
        <v>22</v>
      </c>
      <c r="E795" s="38" t="s">
        <v>525</v>
      </c>
      <c r="F795" s="38" t="s">
        <v>168</v>
      </c>
      <c r="G795" s="32"/>
      <c r="H795" s="36">
        <v>-51483</v>
      </c>
      <c r="I795" s="89">
        <v>1447093</v>
      </c>
      <c r="J795" s="89">
        <v>1447093</v>
      </c>
      <c r="K795" s="101">
        <f t="shared" si="39"/>
        <v>100</v>
      </c>
    </row>
    <row r="796" spans="1:11" ht="15.75" hidden="1">
      <c r="A796" s="37" t="s">
        <v>188</v>
      </c>
      <c r="B796" s="38" t="s">
        <v>191</v>
      </c>
      <c r="C796" s="38" t="s">
        <v>32</v>
      </c>
      <c r="D796" s="38" t="s">
        <v>22</v>
      </c>
      <c r="E796" s="38" t="s">
        <v>525</v>
      </c>
      <c r="F796" s="38" t="s">
        <v>187</v>
      </c>
      <c r="G796" s="32"/>
      <c r="H796" s="36">
        <v>-2896</v>
      </c>
      <c r="I796" s="89"/>
      <c r="J796" s="89"/>
      <c r="K796" s="101" t="e">
        <f t="shared" si="39"/>
        <v>#DIV/0!</v>
      </c>
    </row>
    <row r="797" spans="1:11" ht="15.75" hidden="1">
      <c r="A797" s="37" t="s">
        <v>184</v>
      </c>
      <c r="B797" s="38" t="s">
        <v>191</v>
      </c>
      <c r="C797" s="38" t="s">
        <v>32</v>
      </c>
      <c r="D797" s="38" t="s">
        <v>22</v>
      </c>
      <c r="E797" s="38" t="s">
        <v>525</v>
      </c>
      <c r="F797" s="38" t="s">
        <v>183</v>
      </c>
      <c r="G797" s="32"/>
      <c r="H797" s="36">
        <f>H798+H799</f>
        <v>-5716</v>
      </c>
      <c r="I797" s="89">
        <f>I798+I799</f>
        <v>0</v>
      </c>
      <c r="J797" s="89">
        <f>J798+J799</f>
        <v>0</v>
      </c>
      <c r="K797" s="101" t="e">
        <f t="shared" si="39"/>
        <v>#DIV/0!</v>
      </c>
    </row>
    <row r="798" spans="1:11" ht="31.5" hidden="1">
      <c r="A798" s="37" t="s">
        <v>185</v>
      </c>
      <c r="B798" s="38" t="s">
        <v>191</v>
      </c>
      <c r="C798" s="38" t="s">
        <v>32</v>
      </c>
      <c r="D798" s="38" t="s">
        <v>22</v>
      </c>
      <c r="E798" s="38" t="s">
        <v>525</v>
      </c>
      <c r="F798" s="38" t="s">
        <v>182</v>
      </c>
      <c r="G798" s="32"/>
      <c r="H798" s="36">
        <v>-5477</v>
      </c>
      <c r="I798" s="89"/>
      <c r="J798" s="89"/>
      <c r="K798" s="101" t="e">
        <f t="shared" si="39"/>
        <v>#DIV/0!</v>
      </c>
    </row>
    <row r="799" spans="1:11" ht="15.75" hidden="1">
      <c r="A799" s="37" t="s">
        <v>200</v>
      </c>
      <c r="B799" s="38" t="s">
        <v>191</v>
      </c>
      <c r="C799" s="38" t="s">
        <v>32</v>
      </c>
      <c r="D799" s="38" t="s">
        <v>22</v>
      </c>
      <c r="E799" s="38" t="s">
        <v>525</v>
      </c>
      <c r="F799" s="38" t="s">
        <v>199</v>
      </c>
      <c r="G799" s="32"/>
      <c r="H799" s="36">
        <v>-239</v>
      </c>
      <c r="I799" s="89"/>
      <c r="J799" s="89"/>
      <c r="K799" s="101" t="e">
        <f t="shared" si="39"/>
        <v>#DIV/0!</v>
      </c>
    </row>
    <row r="800" spans="1:11" ht="94.5">
      <c r="A800" s="37" t="s">
        <v>744</v>
      </c>
      <c r="B800" s="38" t="s">
        <v>191</v>
      </c>
      <c r="C800" s="38" t="s">
        <v>32</v>
      </c>
      <c r="D800" s="38" t="s">
        <v>22</v>
      </c>
      <c r="E800" s="38" t="s">
        <v>545</v>
      </c>
      <c r="F800" s="38"/>
      <c r="G800" s="32" t="e">
        <f>#REF!+#REF!+#REF!</f>
        <v>#REF!</v>
      </c>
      <c r="H800" s="36">
        <f>H801</f>
        <v>-30632</v>
      </c>
      <c r="I800" s="89">
        <f>I801</f>
        <v>140000</v>
      </c>
      <c r="J800" s="89">
        <f>J801</f>
        <v>140000</v>
      </c>
      <c r="K800" s="101">
        <f t="shared" si="39"/>
        <v>100</v>
      </c>
    </row>
    <row r="801" spans="1:11" ht="15.75">
      <c r="A801" s="37" t="s">
        <v>169</v>
      </c>
      <c r="B801" s="38" t="s">
        <v>191</v>
      </c>
      <c r="C801" s="38" t="s">
        <v>32</v>
      </c>
      <c r="D801" s="38" t="s">
        <v>22</v>
      </c>
      <c r="E801" s="38" t="s">
        <v>545</v>
      </c>
      <c r="F801" s="38" t="s">
        <v>167</v>
      </c>
      <c r="G801" s="32"/>
      <c r="H801" s="36">
        <f>H802+H803</f>
        <v>-30632</v>
      </c>
      <c r="I801" s="89">
        <f>I802+I803</f>
        <v>140000</v>
      </c>
      <c r="J801" s="89">
        <f>J802+J803</f>
        <v>140000</v>
      </c>
      <c r="K801" s="101">
        <f t="shared" si="39"/>
        <v>100</v>
      </c>
    </row>
    <row r="802" spans="1:11" ht="31.5" hidden="1">
      <c r="A802" s="37" t="s">
        <v>186</v>
      </c>
      <c r="B802" s="38" t="s">
        <v>191</v>
      </c>
      <c r="C802" s="38" t="s">
        <v>32</v>
      </c>
      <c r="D802" s="38" t="s">
        <v>22</v>
      </c>
      <c r="E802" s="38" t="s">
        <v>545</v>
      </c>
      <c r="F802" s="38" t="s">
        <v>168</v>
      </c>
      <c r="G802" s="32"/>
      <c r="H802" s="36">
        <v>-30050</v>
      </c>
      <c r="I802" s="89"/>
      <c r="J802" s="89"/>
      <c r="K802" s="101" t="e">
        <f t="shared" si="39"/>
        <v>#DIV/0!</v>
      </c>
    </row>
    <row r="803" spans="1:11" ht="15.75">
      <c r="A803" s="37" t="s">
        <v>188</v>
      </c>
      <c r="B803" s="38" t="s">
        <v>191</v>
      </c>
      <c r="C803" s="38" t="s">
        <v>32</v>
      </c>
      <c r="D803" s="38" t="s">
        <v>22</v>
      </c>
      <c r="E803" s="38" t="s">
        <v>545</v>
      </c>
      <c r="F803" s="38" t="s">
        <v>187</v>
      </c>
      <c r="G803" s="32"/>
      <c r="H803" s="36">
        <v>-582</v>
      </c>
      <c r="I803" s="89">
        <v>140000</v>
      </c>
      <c r="J803" s="89">
        <v>140000</v>
      </c>
      <c r="K803" s="101">
        <f t="shared" si="39"/>
        <v>100</v>
      </c>
    </row>
    <row r="804" spans="1:11" ht="47.25" hidden="1">
      <c r="A804" s="37" t="s">
        <v>226</v>
      </c>
      <c r="B804" s="38" t="s">
        <v>191</v>
      </c>
      <c r="C804" s="38" t="s">
        <v>32</v>
      </c>
      <c r="D804" s="38" t="s">
        <v>22</v>
      </c>
      <c r="E804" s="38" t="s">
        <v>227</v>
      </c>
      <c r="F804" s="38"/>
      <c r="G804" s="32"/>
      <c r="H804" s="36"/>
      <c r="I804" s="89"/>
      <c r="J804" s="89"/>
      <c r="K804" s="101" t="e">
        <f t="shared" si="39"/>
        <v>#DIV/0!</v>
      </c>
    </row>
    <row r="805" spans="1:11" ht="31.5" hidden="1">
      <c r="A805" s="37" t="s">
        <v>186</v>
      </c>
      <c r="B805" s="38" t="s">
        <v>191</v>
      </c>
      <c r="C805" s="38" t="s">
        <v>32</v>
      </c>
      <c r="D805" s="38" t="s">
        <v>22</v>
      </c>
      <c r="E805" s="38" t="s">
        <v>227</v>
      </c>
      <c r="F805" s="38" t="s">
        <v>168</v>
      </c>
      <c r="G805" s="32"/>
      <c r="H805" s="36"/>
      <c r="I805" s="89"/>
      <c r="J805" s="89"/>
      <c r="K805" s="101" t="e">
        <f t="shared" si="39"/>
        <v>#DIV/0!</v>
      </c>
    </row>
    <row r="806" spans="1:11" ht="31.5" hidden="1">
      <c r="A806" s="37" t="s">
        <v>185</v>
      </c>
      <c r="B806" s="38" t="s">
        <v>191</v>
      </c>
      <c r="C806" s="38" t="s">
        <v>32</v>
      </c>
      <c r="D806" s="38" t="s">
        <v>22</v>
      </c>
      <c r="E806" s="38" t="s">
        <v>227</v>
      </c>
      <c r="F806" s="38" t="s">
        <v>182</v>
      </c>
      <c r="G806" s="32"/>
      <c r="H806" s="36"/>
      <c r="I806" s="89"/>
      <c r="J806" s="89"/>
      <c r="K806" s="101" t="e">
        <f t="shared" si="39"/>
        <v>#DIV/0!</v>
      </c>
    </row>
    <row r="807" spans="1:11" ht="63" hidden="1">
      <c r="A807" s="37" t="s">
        <v>225</v>
      </c>
      <c r="B807" s="38" t="s">
        <v>191</v>
      </c>
      <c r="C807" s="38" t="s">
        <v>32</v>
      </c>
      <c r="D807" s="38" t="s">
        <v>22</v>
      </c>
      <c r="E807" s="38"/>
      <c r="F807" s="38"/>
      <c r="G807" s="32" t="e">
        <f>#REF!+#REF!+#REF!</f>
        <v>#REF!</v>
      </c>
      <c r="H807" s="36">
        <f>H808+H810</f>
        <v>0</v>
      </c>
      <c r="I807" s="89">
        <f>I808+I810</f>
        <v>0</v>
      </c>
      <c r="J807" s="89">
        <f>J808+J810</f>
        <v>0</v>
      </c>
      <c r="K807" s="101" t="e">
        <f t="shared" si="39"/>
        <v>#DIV/0!</v>
      </c>
    </row>
    <row r="808" spans="1:11" ht="15.75" hidden="1">
      <c r="A808" s="37" t="s">
        <v>169</v>
      </c>
      <c r="B808" s="38" t="s">
        <v>191</v>
      </c>
      <c r="C808" s="38" t="s">
        <v>32</v>
      </c>
      <c r="D808" s="38" t="s">
        <v>22</v>
      </c>
      <c r="E808" s="38" t="s">
        <v>224</v>
      </c>
      <c r="F808" s="38" t="s">
        <v>167</v>
      </c>
      <c r="G808" s="32"/>
      <c r="H808" s="36">
        <f>H809</f>
        <v>0</v>
      </c>
      <c r="I808" s="89">
        <f>I809</f>
        <v>0</v>
      </c>
      <c r="J808" s="89">
        <f>J809</f>
        <v>0</v>
      </c>
      <c r="K808" s="101" t="e">
        <f t="shared" si="39"/>
        <v>#DIV/0!</v>
      </c>
    </row>
    <row r="809" spans="1:11" ht="31.5" hidden="1">
      <c r="A809" s="37" t="s">
        <v>186</v>
      </c>
      <c r="B809" s="38" t="s">
        <v>191</v>
      </c>
      <c r="C809" s="38" t="s">
        <v>32</v>
      </c>
      <c r="D809" s="38" t="s">
        <v>22</v>
      </c>
      <c r="E809" s="38" t="s">
        <v>224</v>
      </c>
      <c r="F809" s="38" t="s">
        <v>168</v>
      </c>
      <c r="G809" s="32"/>
      <c r="H809" s="36"/>
      <c r="I809" s="89"/>
      <c r="J809" s="89"/>
      <c r="K809" s="101" t="e">
        <f t="shared" si="39"/>
        <v>#DIV/0!</v>
      </c>
    </row>
    <row r="810" spans="1:11" ht="15.75" hidden="1">
      <c r="A810" s="37" t="s">
        <v>184</v>
      </c>
      <c r="B810" s="38" t="s">
        <v>191</v>
      </c>
      <c r="C810" s="38" t="s">
        <v>32</v>
      </c>
      <c r="D810" s="38" t="s">
        <v>22</v>
      </c>
      <c r="E810" s="38" t="s">
        <v>224</v>
      </c>
      <c r="F810" s="38" t="s">
        <v>183</v>
      </c>
      <c r="G810" s="32"/>
      <c r="H810" s="36">
        <f>H811</f>
        <v>0</v>
      </c>
      <c r="I810" s="89">
        <f>I811</f>
        <v>0</v>
      </c>
      <c r="J810" s="89">
        <f>J811</f>
        <v>0</v>
      </c>
      <c r="K810" s="101" t="e">
        <f t="shared" si="39"/>
        <v>#DIV/0!</v>
      </c>
    </row>
    <row r="811" spans="1:11" ht="31.5" hidden="1">
      <c r="A811" s="37" t="s">
        <v>185</v>
      </c>
      <c r="B811" s="38" t="s">
        <v>191</v>
      </c>
      <c r="C811" s="38" t="s">
        <v>32</v>
      </c>
      <c r="D811" s="38" t="s">
        <v>22</v>
      </c>
      <c r="E811" s="38" t="s">
        <v>224</v>
      </c>
      <c r="F811" s="38" t="s">
        <v>182</v>
      </c>
      <c r="G811" s="32"/>
      <c r="H811" s="36"/>
      <c r="I811" s="89"/>
      <c r="J811" s="89"/>
      <c r="K811" s="101" t="e">
        <f t="shared" si="39"/>
        <v>#DIV/0!</v>
      </c>
    </row>
    <row r="812" spans="1:11" ht="15.75">
      <c r="A812" s="37" t="s">
        <v>39</v>
      </c>
      <c r="B812" s="38" t="s">
        <v>191</v>
      </c>
      <c r="C812" s="38" t="s">
        <v>32</v>
      </c>
      <c r="D812" s="38" t="s">
        <v>32</v>
      </c>
      <c r="E812" s="38"/>
      <c r="F812" s="38"/>
      <c r="G812" s="32" t="e">
        <f>#REF!+#REF!+#REF!</f>
        <v>#REF!</v>
      </c>
      <c r="H812" s="36" t="e">
        <f>#REF!+H813+H839</f>
        <v>#REF!</v>
      </c>
      <c r="I812" s="89">
        <f>I835+I813+I839</f>
        <v>11792435.95</v>
      </c>
      <c r="J812" s="89">
        <f>J835+J813+J839</f>
        <v>11758350.7</v>
      </c>
      <c r="K812" s="101">
        <f t="shared" si="39"/>
        <v>99.71095666625182</v>
      </c>
    </row>
    <row r="813" spans="1:11" ht="47.25">
      <c r="A813" s="37" t="s">
        <v>710</v>
      </c>
      <c r="B813" s="38" t="s">
        <v>191</v>
      </c>
      <c r="C813" s="38" t="s">
        <v>32</v>
      </c>
      <c r="D813" s="38" t="s">
        <v>32</v>
      </c>
      <c r="E813" s="38" t="s">
        <v>19</v>
      </c>
      <c r="F813" s="38"/>
      <c r="G813" s="32"/>
      <c r="H813" s="36">
        <f>H814</f>
        <v>4472</v>
      </c>
      <c r="I813" s="89">
        <f>I814</f>
        <v>4728661.15</v>
      </c>
      <c r="J813" s="89">
        <f>J814</f>
        <v>4694575.899999999</v>
      </c>
      <c r="K813" s="101">
        <f t="shared" si="39"/>
        <v>99.2791775743965</v>
      </c>
    </row>
    <row r="814" spans="1:11" ht="78.75">
      <c r="A814" s="37" t="s">
        <v>711</v>
      </c>
      <c r="B814" s="38" t="s">
        <v>191</v>
      </c>
      <c r="C814" s="38" t="s">
        <v>32</v>
      </c>
      <c r="D814" s="38" t="s">
        <v>32</v>
      </c>
      <c r="E814" s="38" t="s">
        <v>361</v>
      </c>
      <c r="F814" s="38"/>
      <c r="G814" s="32"/>
      <c r="H814" s="36">
        <f>H816</f>
        <v>4472</v>
      </c>
      <c r="I814" s="89">
        <f>I816</f>
        <v>4728661.15</v>
      </c>
      <c r="J814" s="89">
        <f>J816</f>
        <v>4694575.899999999</v>
      </c>
      <c r="K814" s="101">
        <f t="shared" si="39"/>
        <v>99.2791775743965</v>
      </c>
    </row>
    <row r="815" spans="1:11" ht="110.25">
      <c r="A815" s="37" t="s">
        <v>733</v>
      </c>
      <c r="B815" s="38" t="s">
        <v>191</v>
      </c>
      <c r="C815" s="38" t="s">
        <v>32</v>
      </c>
      <c r="D815" s="38" t="s">
        <v>32</v>
      </c>
      <c r="E815" s="38" t="s">
        <v>409</v>
      </c>
      <c r="F815" s="38"/>
      <c r="G815" s="32"/>
      <c r="H815" s="36">
        <f>H816</f>
        <v>4472</v>
      </c>
      <c r="I815" s="89">
        <f>I816</f>
        <v>4728661.15</v>
      </c>
      <c r="J815" s="89">
        <f>J816</f>
        <v>4694575.899999999</v>
      </c>
      <c r="K815" s="101">
        <f t="shared" si="39"/>
        <v>99.2791775743965</v>
      </c>
    </row>
    <row r="816" spans="1:11" ht="126">
      <c r="A816" s="37" t="s">
        <v>745</v>
      </c>
      <c r="B816" s="38" t="s">
        <v>191</v>
      </c>
      <c r="C816" s="38" t="s">
        <v>32</v>
      </c>
      <c r="D816" s="38" t="s">
        <v>32</v>
      </c>
      <c r="E816" s="38" t="s">
        <v>421</v>
      </c>
      <c r="F816" s="38"/>
      <c r="G816" s="32"/>
      <c r="H816" s="36">
        <f>H817+H819+H821+H823+H825+H828+H830+H833</f>
        <v>4472</v>
      </c>
      <c r="I816" s="89">
        <f>I817+I819+I821+I823+I825+I828+I830+I833</f>
        <v>4728661.15</v>
      </c>
      <c r="J816" s="89">
        <f>J817+J819+J821+J823+J825+J828+J830+J833</f>
        <v>4694575.899999999</v>
      </c>
      <c r="K816" s="101">
        <f t="shared" si="39"/>
        <v>99.2791775743965</v>
      </c>
    </row>
    <row r="817" spans="1:11" ht="126">
      <c r="A817" s="37" t="s">
        <v>746</v>
      </c>
      <c r="B817" s="38" t="s">
        <v>191</v>
      </c>
      <c r="C817" s="38" t="s">
        <v>32</v>
      </c>
      <c r="D817" s="38" t="s">
        <v>32</v>
      </c>
      <c r="E817" s="38" t="s">
        <v>422</v>
      </c>
      <c r="F817" s="38"/>
      <c r="G817" s="32"/>
      <c r="H817" s="36">
        <f>H818</f>
        <v>2871</v>
      </c>
      <c r="I817" s="89">
        <f>I818</f>
        <v>2907686</v>
      </c>
      <c r="J817" s="89">
        <f>J818</f>
        <v>2907686</v>
      </c>
      <c r="K817" s="101">
        <f t="shared" si="39"/>
        <v>100</v>
      </c>
    </row>
    <row r="818" spans="1:11" ht="31.5">
      <c r="A818" s="37" t="s">
        <v>186</v>
      </c>
      <c r="B818" s="38" t="s">
        <v>191</v>
      </c>
      <c r="C818" s="38" t="s">
        <v>32</v>
      </c>
      <c r="D818" s="38" t="s">
        <v>32</v>
      </c>
      <c r="E818" s="38" t="s">
        <v>422</v>
      </c>
      <c r="F818" s="38" t="s">
        <v>168</v>
      </c>
      <c r="G818" s="32" t="e">
        <f>#REF!+#REF!+#REF!</f>
        <v>#REF!</v>
      </c>
      <c r="H818" s="36">
        <v>2871</v>
      </c>
      <c r="I818" s="89">
        <v>2907686</v>
      </c>
      <c r="J818" s="89">
        <v>2907686</v>
      </c>
      <c r="K818" s="101">
        <f t="shared" si="39"/>
        <v>100</v>
      </c>
    </row>
    <row r="819" spans="1:11" ht="126">
      <c r="A819" s="37" t="s">
        <v>747</v>
      </c>
      <c r="B819" s="38" t="s">
        <v>191</v>
      </c>
      <c r="C819" s="38" t="s">
        <v>32</v>
      </c>
      <c r="D819" s="38" t="s">
        <v>32</v>
      </c>
      <c r="E819" s="38" t="s">
        <v>423</v>
      </c>
      <c r="F819" s="38"/>
      <c r="G819" s="32" t="e">
        <f>#REF!+#REF!+#REF!</f>
        <v>#REF!</v>
      </c>
      <c r="H819" s="36">
        <f>H820</f>
        <v>705</v>
      </c>
      <c r="I819" s="89">
        <f>I820</f>
        <v>705000</v>
      </c>
      <c r="J819" s="89">
        <f>J820</f>
        <v>683347.69</v>
      </c>
      <c r="K819" s="101">
        <f t="shared" si="39"/>
        <v>96.92875035460992</v>
      </c>
    </row>
    <row r="820" spans="1:11" ht="31.5">
      <c r="A820" s="37" t="s">
        <v>186</v>
      </c>
      <c r="B820" s="38" t="s">
        <v>191</v>
      </c>
      <c r="C820" s="38" t="s">
        <v>32</v>
      </c>
      <c r="D820" s="38" t="s">
        <v>32</v>
      </c>
      <c r="E820" s="38" t="s">
        <v>423</v>
      </c>
      <c r="F820" s="38" t="s">
        <v>168</v>
      </c>
      <c r="G820" s="32"/>
      <c r="H820" s="36">
        <v>705</v>
      </c>
      <c r="I820" s="89">
        <v>705000</v>
      </c>
      <c r="J820" s="89">
        <v>683347.69</v>
      </c>
      <c r="K820" s="101">
        <f t="shared" si="39"/>
        <v>96.92875035460992</v>
      </c>
    </row>
    <row r="821" spans="1:11" ht="126">
      <c r="A821" s="37" t="s">
        <v>748</v>
      </c>
      <c r="B821" s="38" t="s">
        <v>191</v>
      </c>
      <c r="C821" s="38" t="s">
        <v>32</v>
      </c>
      <c r="D821" s="38" t="s">
        <v>32</v>
      </c>
      <c r="E821" s="38" t="s">
        <v>424</v>
      </c>
      <c r="F821" s="38"/>
      <c r="G821" s="32" t="e">
        <f>#REF!+#REF!+#REF!</f>
        <v>#REF!</v>
      </c>
      <c r="H821" s="36">
        <f>H822</f>
        <v>39.9</v>
      </c>
      <c r="I821" s="89">
        <f>I822</f>
        <v>39900</v>
      </c>
      <c r="J821" s="89">
        <f>J822</f>
        <v>39900</v>
      </c>
      <c r="K821" s="101">
        <f t="shared" si="39"/>
        <v>100</v>
      </c>
    </row>
    <row r="822" spans="1:11" ht="15.75">
      <c r="A822" s="37" t="s">
        <v>188</v>
      </c>
      <c r="B822" s="38" t="s">
        <v>191</v>
      </c>
      <c r="C822" s="38" t="s">
        <v>32</v>
      </c>
      <c r="D822" s="38" t="s">
        <v>32</v>
      </c>
      <c r="E822" s="38" t="s">
        <v>424</v>
      </c>
      <c r="F822" s="38" t="s">
        <v>187</v>
      </c>
      <c r="G822" s="32" t="e">
        <f>#REF!+#REF!+#REF!</f>
        <v>#REF!</v>
      </c>
      <c r="H822" s="36">
        <v>39.9</v>
      </c>
      <c r="I822" s="89">
        <v>39900</v>
      </c>
      <c r="J822" s="89">
        <v>39900</v>
      </c>
      <c r="K822" s="101">
        <f t="shared" si="39"/>
        <v>100</v>
      </c>
    </row>
    <row r="823" spans="1:11" ht="157.5">
      <c r="A823" s="37" t="s">
        <v>749</v>
      </c>
      <c r="B823" s="38" t="s">
        <v>191</v>
      </c>
      <c r="C823" s="38" t="s">
        <v>32</v>
      </c>
      <c r="D823" s="38" t="s">
        <v>32</v>
      </c>
      <c r="E823" s="38" t="s">
        <v>425</v>
      </c>
      <c r="F823" s="38"/>
      <c r="G823" s="32" t="e">
        <f>#REF!+#REF!+#REF!</f>
        <v>#REF!</v>
      </c>
      <c r="H823" s="36">
        <f>H824</f>
        <v>30.352</v>
      </c>
      <c r="I823" s="89">
        <f>I824</f>
        <v>30352</v>
      </c>
      <c r="J823" s="89">
        <f>J824</f>
        <v>30352</v>
      </c>
      <c r="K823" s="101">
        <f t="shared" si="39"/>
        <v>100</v>
      </c>
    </row>
    <row r="824" spans="1:11" ht="31.5">
      <c r="A824" s="37" t="s">
        <v>186</v>
      </c>
      <c r="B824" s="38" t="s">
        <v>191</v>
      </c>
      <c r="C824" s="38" t="s">
        <v>32</v>
      </c>
      <c r="D824" s="38" t="s">
        <v>32</v>
      </c>
      <c r="E824" s="38" t="s">
        <v>425</v>
      </c>
      <c r="F824" s="38" t="s">
        <v>168</v>
      </c>
      <c r="G824" s="32" t="e">
        <f>#REF!+#REF!+#REF!</f>
        <v>#REF!</v>
      </c>
      <c r="H824" s="36">
        <v>30.352</v>
      </c>
      <c r="I824" s="89">
        <v>30352</v>
      </c>
      <c r="J824" s="89">
        <v>30352</v>
      </c>
      <c r="K824" s="101">
        <f t="shared" si="39"/>
        <v>100</v>
      </c>
    </row>
    <row r="825" spans="1:11" ht="110.25">
      <c r="A825" s="37" t="s">
        <v>750</v>
      </c>
      <c r="B825" s="38" t="s">
        <v>191</v>
      </c>
      <c r="C825" s="38" t="s">
        <v>32</v>
      </c>
      <c r="D825" s="38" t="s">
        <v>32</v>
      </c>
      <c r="E825" s="38" t="s">
        <v>426</v>
      </c>
      <c r="F825" s="38"/>
      <c r="G825" s="32" t="e">
        <f>#REF!+#REF!+#REF!</f>
        <v>#REF!</v>
      </c>
      <c r="H825" s="36">
        <f>H826</f>
        <v>142</v>
      </c>
      <c r="I825" s="89">
        <f>I826+I827</f>
        <v>160000</v>
      </c>
      <c r="J825" s="89">
        <f>J826+J827</f>
        <v>160000</v>
      </c>
      <c r="K825" s="101">
        <f t="shared" si="39"/>
        <v>100</v>
      </c>
    </row>
    <row r="826" spans="1:11" ht="31.5">
      <c r="A826" s="37" t="s">
        <v>186</v>
      </c>
      <c r="B826" s="38" t="s">
        <v>191</v>
      </c>
      <c r="C826" s="38" t="s">
        <v>32</v>
      </c>
      <c r="D826" s="38" t="s">
        <v>32</v>
      </c>
      <c r="E826" s="38" t="s">
        <v>426</v>
      </c>
      <c r="F826" s="38" t="s">
        <v>168</v>
      </c>
      <c r="G826" s="32" t="e">
        <f>#REF!+#REF!+#REF!</f>
        <v>#REF!</v>
      </c>
      <c r="H826" s="36">
        <v>142</v>
      </c>
      <c r="I826" s="89">
        <v>80000</v>
      </c>
      <c r="J826" s="89">
        <v>80000</v>
      </c>
      <c r="K826" s="101">
        <f t="shared" si="39"/>
        <v>100</v>
      </c>
    </row>
    <row r="827" spans="1:11" ht="15.75">
      <c r="A827" s="37" t="s">
        <v>188</v>
      </c>
      <c r="B827" s="38" t="s">
        <v>191</v>
      </c>
      <c r="C827" s="38" t="s">
        <v>32</v>
      </c>
      <c r="D827" s="38" t="s">
        <v>32</v>
      </c>
      <c r="E827" s="38" t="s">
        <v>426</v>
      </c>
      <c r="F827" s="38" t="s">
        <v>187</v>
      </c>
      <c r="G827" s="32" t="e">
        <f>#REF!+#REF!+#REF!</f>
        <v>#REF!</v>
      </c>
      <c r="H827" s="36">
        <v>142</v>
      </c>
      <c r="I827" s="89">
        <v>80000</v>
      </c>
      <c r="J827" s="89">
        <v>80000</v>
      </c>
      <c r="K827" s="101">
        <f t="shared" si="39"/>
        <v>100</v>
      </c>
    </row>
    <row r="828" spans="1:11" ht="126">
      <c r="A828" s="37" t="s">
        <v>751</v>
      </c>
      <c r="B828" s="38" t="s">
        <v>191</v>
      </c>
      <c r="C828" s="38" t="s">
        <v>32</v>
      </c>
      <c r="D828" s="38" t="s">
        <v>32</v>
      </c>
      <c r="E828" s="38" t="s">
        <v>427</v>
      </c>
      <c r="F828" s="38"/>
      <c r="G828" s="32"/>
      <c r="H828" s="36">
        <f>H829</f>
        <v>100</v>
      </c>
      <c r="I828" s="89">
        <f>I829</f>
        <v>500000</v>
      </c>
      <c r="J828" s="89">
        <f>J829</f>
        <v>500000</v>
      </c>
      <c r="K828" s="101">
        <f t="shared" si="39"/>
        <v>100</v>
      </c>
    </row>
    <row r="829" spans="1:11" ht="15.75">
      <c r="A829" s="37" t="s">
        <v>188</v>
      </c>
      <c r="B829" s="38" t="s">
        <v>191</v>
      </c>
      <c r="C829" s="38" t="s">
        <v>32</v>
      </c>
      <c r="D829" s="38" t="s">
        <v>32</v>
      </c>
      <c r="E829" s="38" t="s">
        <v>427</v>
      </c>
      <c r="F829" s="38" t="s">
        <v>187</v>
      </c>
      <c r="G829" s="32"/>
      <c r="H829" s="36">
        <v>100</v>
      </c>
      <c r="I829" s="89">
        <v>500000</v>
      </c>
      <c r="J829" s="89">
        <v>500000</v>
      </c>
      <c r="K829" s="101">
        <f t="shared" si="39"/>
        <v>100</v>
      </c>
    </row>
    <row r="830" spans="1:11" ht="126">
      <c r="A830" s="37" t="s">
        <v>752</v>
      </c>
      <c r="B830" s="38" t="s">
        <v>191</v>
      </c>
      <c r="C830" s="38" t="s">
        <v>32</v>
      </c>
      <c r="D830" s="38" t="s">
        <v>32</v>
      </c>
      <c r="E830" s="38" t="s">
        <v>428</v>
      </c>
      <c r="F830" s="38"/>
      <c r="G830" s="32" t="e">
        <f>#REF!+#REF!+#REF!</f>
        <v>#REF!</v>
      </c>
      <c r="H830" s="36">
        <f>H831</f>
        <v>576.748</v>
      </c>
      <c r="I830" s="89">
        <f>I831+I832</f>
        <v>385723.15</v>
      </c>
      <c r="J830" s="89">
        <f>J831+J832</f>
        <v>373290.20999999996</v>
      </c>
      <c r="K830" s="101">
        <f t="shared" si="39"/>
        <v>96.77671926095178</v>
      </c>
    </row>
    <row r="831" spans="1:11" ht="31.5">
      <c r="A831" s="37" t="s">
        <v>186</v>
      </c>
      <c r="B831" s="38" t="s">
        <v>191</v>
      </c>
      <c r="C831" s="38" t="s">
        <v>32</v>
      </c>
      <c r="D831" s="38" t="s">
        <v>32</v>
      </c>
      <c r="E831" s="38" t="s">
        <v>428</v>
      </c>
      <c r="F831" s="38" t="s">
        <v>168</v>
      </c>
      <c r="G831" s="32"/>
      <c r="H831" s="36">
        <v>576.748</v>
      </c>
      <c r="I831" s="89">
        <v>222748</v>
      </c>
      <c r="J831" s="89">
        <v>210315.06</v>
      </c>
      <c r="K831" s="101">
        <f t="shared" si="39"/>
        <v>94.41838310557222</v>
      </c>
    </row>
    <row r="832" spans="1:11" ht="15.75">
      <c r="A832" s="37" t="s">
        <v>188</v>
      </c>
      <c r="B832" s="38" t="s">
        <v>191</v>
      </c>
      <c r="C832" s="38" t="s">
        <v>32</v>
      </c>
      <c r="D832" s="38" t="s">
        <v>32</v>
      </c>
      <c r="E832" s="38" t="s">
        <v>428</v>
      </c>
      <c r="F832" s="38" t="s">
        <v>187</v>
      </c>
      <c r="G832" s="32"/>
      <c r="H832" s="36"/>
      <c r="I832" s="89">
        <v>162975.15</v>
      </c>
      <c r="J832" s="89">
        <v>162975.15</v>
      </c>
      <c r="K832" s="101">
        <f aca="true" t="shared" si="40" ref="K832:K895">J832/I832*100</f>
        <v>100</v>
      </c>
    </row>
    <row r="833" spans="1:11" ht="126" hidden="1">
      <c r="A833" s="37" t="s">
        <v>753</v>
      </c>
      <c r="B833" s="38" t="s">
        <v>191</v>
      </c>
      <c r="C833" s="38" t="s">
        <v>32</v>
      </c>
      <c r="D833" s="38" t="s">
        <v>32</v>
      </c>
      <c r="E833" s="38" t="s">
        <v>429</v>
      </c>
      <c r="F833" s="38"/>
      <c r="G833" s="32"/>
      <c r="H833" s="36">
        <f>H834</f>
        <v>7</v>
      </c>
      <c r="I833" s="89">
        <f>I834</f>
        <v>0</v>
      </c>
      <c r="J833" s="89">
        <f>J834</f>
        <v>0</v>
      </c>
      <c r="K833" s="101" t="e">
        <f t="shared" si="40"/>
        <v>#DIV/0!</v>
      </c>
    </row>
    <row r="834" spans="1:11" ht="31.5" hidden="1">
      <c r="A834" s="37" t="s">
        <v>186</v>
      </c>
      <c r="B834" s="38" t="s">
        <v>191</v>
      </c>
      <c r="C834" s="38" t="s">
        <v>32</v>
      </c>
      <c r="D834" s="38" t="s">
        <v>32</v>
      </c>
      <c r="E834" s="38" t="s">
        <v>429</v>
      </c>
      <c r="F834" s="38" t="s">
        <v>168</v>
      </c>
      <c r="G834" s="32"/>
      <c r="H834" s="36">
        <v>7</v>
      </c>
      <c r="I834" s="89"/>
      <c r="J834" s="89"/>
      <c r="K834" s="101" t="e">
        <f t="shared" si="40"/>
        <v>#DIV/0!</v>
      </c>
    </row>
    <row r="835" spans="1:11" ht="78.75">
      <c r="A835" s="37" t="s">
        <v>526</v>
      </c>
      <c r="B835" s="38" t="s">
        <v>191</v>
      </c>
      <c r="C835" s="38" t="s">
        <v>32</v>
      </c>
      <c r="D835" s="38" t="s">
        <v>32</v>
      </c>
      <c r="E835" s="38" t="s">
        <v>525</v>
      </c>
      <c r="F835" s="38"/>
      <c r="G835" s="32" t="e">
        <f>#REF!+#REF!+#REF!</f>
        <v>#REF!</v>
      </c>
      <c r="H835" s="36">
        <f>+H836</f>
        <v>-4664</v>
      </c>
      <c r="I835" s="89">
        <f>+I836</f>
        <v>58507</v>
      </c>
      <c r="J835" s="89">
        <f>+J836</f>
        <v>58507</v>
      </c>
      <c r="K835" s="101">
        <f t="shared" si="40"/>
        <v>100</v>
      </c>
    </row>
    <row r="836" spans="1:11" ht="15.75">
      <c r="A836" s="37" t="s">
        <v>169</v>
      </c>
      <c r="B836" s="38" t="s">
        <v>191</v>
      </c>
      <c r="C836" s="38" t="s">
        <v>32</v>
      </c>
      <c r="D836" s="38" t="s">
        <v>32</v>
      </c>
      <c r="E836" s="38" t="s">
        <v>525</v>
      </c>
      <c r="F836" s="38" t="s">
        <v>167</v>
      </c>
      <c r="G836" s="32"/>
      <c r="H836" s="36">
        <f>H837+H838</f>
        <v>-4664</v>
      </c>
      <c r="I836" s="89">
        <f>I837+I838</f>
        <v>58507</v>
      </c>
      <c r="J836" s="89">
        <f>J837+J838</f>
        <v>58507</v>
      </c>
      <c r="K836" s="101">
        <f t="shared" si="40"/>
        <v>100</v>
      </c>
    </row>
    <row r="837" spans="1:11" ht="31.5">
      <c r="A837" s="37" t="s">
        <v>186</v>
      </c>
      <c r="B837" s="38" t="s">
        <v>191</v>
      </c>
      <c r="C837" s="38" t="s">
        <v>32</v>
      </c>
      <c r="D837" s="38" t="s">
        <v>32</v>
      </c>
      <c r="E837" s="38" t="s">
        <v>525</v>
      </c>
      <c r="F837" s="38" t="s">
        <v>168</v>
      </c>
      <c r="G837" s="32"/>
      <c r="H837" s="36">
        <v>-4391</v>
      </c>
      <c r="I837" s="89">
        <v>58507</v>
      </c>
      <c r="J837" s="89">
        <v>58507</v>
      </c>
      <c r="K837" s="101">
        <f t="shared" si="40"/>
        <v>100</v>
      </c>
    </row>
    <row r="838" spans="1:11" ht="15.75" hidden="1">
      <c r="A838" s="37" t="s">
        <v>188</v>
      </c>
      <c r="B838" s="38" t="s">
        <v>191</v>
      </c>
      <c r="C838" s="38" t="s">
        <v>32</v>
      </c>
      <c r="D838" s="38" t="s">
        <v>32</v>
      </c>
      <c r="E838" s="38" t="s">
        <v>525</v>
      </c>
      <c r="F838" s="38" t="s">
        <v>187</v>
      </c>
      <c r="G838" s="32"/>
      <c r="H838" s="36">
        <v>-273</v>
      </c>
      <c r="I838" s="89"/>
      <c r="J838" s="89"/>
      <c r="K838" s="101" t="e">
        <f t="shared" si="40"/>
        <v>#DIV/0!</v>
      </c>
    </row>
    <row r="839" spans="1:11" ht="47.25">
      <c r="A839" s="37" t="s">
        <v>229</v>
      </c>
      <c r="B839" s="38" t="s">
        <v>191</v>
      </c>
      <c r="C839" s="38" t="s">
        <v>32</v>
      </c>
      <c r="D839" s="38" t="s">
        <v>32</v>
      </c>
      <c r="E839" s="38" t="s">
        <v>228</v>
      </c>
      <c r="F839" s="38"/>
      <c r="G839" s="32"/>
      <c r="H839" s="36"/>
      <c r="I839" s="89">
        <f>I840+I841+I842</f>
        <v>7005267.8</v>
      </c>
      <c r="J839" s="89">
        <f>J840+J841+J842</f>
        <v>7005267.8</v>
      </c>
      <c r="K839" s="101">
        <f t="shared" si="40"/>
        <v>100</v>
      </c>
    </row>
    <row r="840" spans="1:11" ht="15.75">
      <c r="A840" s="37" t="s">
        <v>188</v>
      </c>
      <c r="B840" s="38" t="s">
        <v>191</v>
      </c>
      <c r="C840" s="38" t="s">
        <v>32</v>
      </c>
      <c r="D840" s="38" t="s">
        <v>32</v>
      </c>
      <c r="E840" s="38" t="s">
        <v>228</v>
      </c>
      <c r="F840" s="38" t="s">
        <v>187</v>
      </c>
      <c r="G840" s="32"/>
      <c r="H840" s="36"/>
      <c r="I840" s="89">
        <v>4166481</v>
      </c>
      <c r="J840" s="89">
        <v>4166481</v>
      </c>
      <c r="K840" s="101">
        <f t="shared" si="40"/>
        <v>100</v>
      </c>
    </row>
    <row r="841" spans="1:11" ht="15.75">
      <c r="A841" s="37" t="s">
        <v>200</v>
      </c>
      <c r="B841" s="38" t="s">
        <v>191</v>
      </c>
      <c r="C841" s="38" t="s">
        <v>32</v>
      </c>
      <c r="D841" s="38" t="s">
        <v>32</v>
      </c>
      <c r="E841" s="38" t="s">
        <v>228</v>
      </c>
      <c r="F841" s="38" t="s">
        <v>199</v>
      </c>
      <c r="G841" s="32"/>
      <c r="H841" s="36"/>
      <c r="I841" s="89">
        <v>275100</v>
      </c>
      <c r="J841" s="89">
        <v>275100</v>
      </c>
      <c r="K841" s="101">
        <f t="shared" si="40"/>
        <v>100</v>
      </c>
    </row>
    <row r="842" spans="1:11" ht="31.5">
      <c r="A842" s="37" t="s">
        <v>189</v>
      </c>
      <c r="B842" s="38" t="s">
        <v>191</v>
      </c>
      <c r="C842" s="38" t="s">
        <v>32</v>
      </c>
      <c r="D842" s="38" t="s">
        <v>32</v>
      </c>
      <c r="E842" s="38" t="s">
        <v>228</v>
      </c>
      <c r="F842" s="38" t="s">
        <v>171</v>
      </c>
      <c r="G842" s="32"/>
      <c r="H842" s="36"/>
      <c r="I842" s="89">
        <v>2563686.8</v>
      </c>
      <c r="J842" s="89">
        <v>2563686.8</v>
      </c>
      <c r="K842" s="101">
        <f t="shared" si="40"/>
        <v>100</v>
      </c>
    </row>
    <row r="843" spans="1:11" ht="15.75">
      <c r="A843" s="37" t="s">
        <v>41</v>
      </c>
      <c r="B843" s="38" t="s">
        <v>191</v>
      </c>
      <c r="C843" s="38" t="s">
        <v>32</v>
      </c>
      <c r="D843" s="38" t="s">
        <v>23</v>
      </c>
      <c r="E843" s="38"/>
      <c r="F843" s="38"/>
      <c r="G843" s="32" t="e">
        <f>#REF!+#REF!+#REF!</f>
        <v>#REF!</v>
      </c>
      <c r="H843" s="36">
        <f>H844+H900+H856</f>
        <v>1127</v>
      </c>
      <c r="I843" s="89">
        <f>I844+I900+I856</f>
        <v>39251540.89</v>
      </c>
      <c r="J843" s="89">
        <f>J844+J900+J856</f>
        <v>38707514.58</v>
      </c>
      <c r="K843" s="101">
        <f t="shared" si="40"/>
        <v>98.6140001190664</v>
      </c>
    </row>
    <row r="844" spans="1:11" ht="47.25" hidden="1">
      <c r="A844" s="37" t="s">
        <v>80</v>
      </c>
      <c r="B844" s="38" t="s">
        <v>191</v>
      </c>
      <c r="C844" s="38" t="s">
        <v>32</v>
      </c>
      <c r="D844" s="38" t="s">
        <v>23</v>
      </c>
      <c r="E844" s="38" t="s">
        <v>79</v>
      </c>
      <c r="F844" s="38"/>
      <c r="G844" s="32" t="e">
        <f>#REF!+#REF!+#REF!</f>
        <v>#REF!</v>
      </c>
      <c r="H844" s="36">
        <f>H845</f>
        <v>-14316</v>
      </c>
      <c r="I844" s="89">
        <f>I845</f>
        <v>0</v>
      </c>
      <c r="J844" s="89">
        <f>J845</f>
        <v>0</v>
      </c>
      <c r="K844" s="101" t="e">
        <f t="shared" si="40"/>
        <v>#DIV/0!</v>
      </c>
    </row>
    <row r="845" spans="1:11" ht="15.75" hidden="1">
      <c r="A845" s="37" t="s">
        <v>11</v>
      </c>
      <c r="B845" s="38" t="s">
        <v>191</v>
      </c>
      <c r="C845" s="38" t="s">
        <v>32</v>
      </c>
      <c r="D845" s="38" t="s">
        <v>23</v>
      </c>
      <c r="E845" s="38" t="s">
        <v>84</v>
      </c>
      <c r="F845" s="38"/>
      <c r="G845" s="32" t="e">
        <f>#REF!+#REF!+#REF!</f>
        <v>#REF!</v>
      </c>
      <c r="H845" s="36">
        <f>+H846+H850+H853</f>
        <v>-14316</v>
      </c>
      <c r="I845" s="89">
        <f>+I846+I850+I853</f>
        <v>0</v>
      </c>
      <c r="J845" s="89">
        <f>+J846+J850+J853</f>
        <v>0</v>
      </c>
      <c r="K845" s="101" t="e">
        <f t="shared" si="40"/>
        <v>#DIV/0!</v>
      </c>
    </row>
    <row r="846" spans="1:11" ht="15.75" hidden="1">
      <c r="A846" s="37" t="s">
        <v>148</v>
      </c>
      <c r="B846" s="38" t="s">
        <v>191</v>
      </c>
      <c r="C846" s="38" t="s">
        <v>32</v>
      </c>
      <c r="D846" s="38" t="s">
        <v>23</v>
      </c>
      <c r="E846" s="38" t="s">
        <v>84</v>
      </c>
      <c r="F846" s="38" t="s">
        <v>147</v>
      </c>
      <c r="G846" s="32"/>
      <c r="H846" s="36">
        <f>H847+H848+H849</f>
        <v>-13265</v>
      </c>
      <c r="I846" s="89">
        <f>I847+I848+I849</f>
        <v>0</v>
      </c>
      <c r="J846" s="89">
        <f>J847+J848+J849</f>
        <v>0</v>
      </c>
      <c r="K846" s="101" t="e">
        <f t="shared" si="40"/>
        <v>#DIV/0!</v>
      </c>
    </row>
    <row r="847" spans="1:11" ht="15.75" hidden="1">
      <c r="A847" s="37" t="s">
        <v>150</v>
      </c>
      <c r="B847" s="38" t="s">
        <v>191</v>
      </c>
      <c r="C847" s="38" t="s">
        <v>32</v>
      </c>
      <c r="D847" s="38" t="s">
        <v>23</v>
      </c>
      <c r="E847" s="38" t="s">
        <v>84</v>
      </c>
      <c r="F847" s="38" t="s">
        <v>149</v>
      </c>
      <c r="G847" s="32"/>
      <c r="H847" s="36">
        <v>-13125</v>
      </c>
      <c r="I847" s="89"/>
      <c r="J847" s="89"/>
      <c r="K847" s="101" t="e">
        <f t="shared" si="40"/>
        <v>#DIV/0!</v>
      </c>
    </row>
    <row r="848" spans="1:11" ht="15.75" hidden="1">
      <c r="A848" s="37" t="s">
        <v>152</v>
      </c>
      <c r="B848" s="38" t="s">
        <v>191</v>
      </c>
      <c r="C848" s="38" t="s">
        <v>32</v>
      </c>
      <c r="D848" s="38" t="s">
        <v>23</v>
      </c>
      <c r="E848" s="38" t="s">
        <v>84</v>
      </c>
      <c r="F848" s="38" t="s">
        <v>151</v>
      </c>
      <c r="G848" s="32"/>
      <c r="H848" s="36">
        <v>-115</v>
      </c>
      <c r="I848" s="89"/>
      <c r="J848" s="89"/>
      <c r="K848" s="101" t="e">
        <f t="shared" si="40"/>
        <v>#DIV/0!</v>
      </c>
    </row>
    <row r="849" spans="1:11" ht="47.25" hidden="1">
      <c r="A849" s="37" t="s">
        <v>203</v>
      </c>
      <c r="B849" s="38" t="s">
        <v>191</v>
      </c>
      <c r="C849" s="38" t="s">
        <v>32</v>
      </c>
      <c r="D849" s="38" t="s">
        <v>23</v>
      </c>
      <c r="E849" s="38" t="s">
        <v>84</v>
      </c>
      <c r="F849" s="38" t="s">
        <v>202</v>
      </c>
      <c r="G849" s="32"/>
      <c r="H849" s="36">
        <v>-25</v>
      </c>
      <c r="I849" s="89"/>
      <c r="J849" s="89"/>
      <c r="K849" s="101" t="e">
        <f t="shared" si="40"/>
        <v>#DIV/0!</v>
      </c>
    </row>
    <row r="850" spans="1:11" ht="15.75" hidden="1">
      <c r="A850" s="37" t="s">
        <v>154</v>
      </c>
      <c r="B850" s="38" t="s">
        <v>191</v>
      </c>
      <c r="C850" s="38" t="s">
        <v>32</v>
      </c>
      <c r="D850" s="38" t="s">
        <v>23</v>
      </c>
      <c r="E850" s="38" t="s">
        <v>84</v>
      </c>
      <c r="F850" s="38" t="s">
        <v>153</v>
      </c>
      <c r="G850" s="32"/>
      <c r="H850" s="36">
        <f>H851+H852</f>
        <v>-1029</v>
      </c>
      <c r="I850" s="89">
        <f>I851+I852</f>
        <v>0</v>
      </c>
      <c r="J850" s="89">
        <f>J851+J852</f>
        <v>0</v>
      </c>
      <c r="K850" s="101" t="e">
        <f t="shared" si="40"/>
        <v>#DIV/0!</v>
      </c>
    </row>
    <row r="851" spans="1:11" ht="31.5" hidden="1">
      <c r="A851" s="37" t="s">
        <v>158</v>
      </c>
      <c r="B851" s="38" t="s">
        <v>191</v>
      </c>
      <c r="C851" s="38" t="s">
        <v>32</v>
      </c>
      <c r="D851" s="38" t="s">
        <v>23</v>
      </c>
      <c r="E851" s="38" t="s">
        <v>84</v>
      </c>
      <c r="F851" s="38" t="s">
        <v>155</v>
      </c>
      <c r="G851" s="32"/>
      <c r="H851" s="36">
        <v>-553</v>
      </c>
      <c r="I851" s="89"/>
      <c r="J851" s="89"/>
      <c r="K851" s="101" t="e">
        <f t="shared" si="40"/>
        <v>#DIV/0!</v>
      </c>
    </row>
    <row r="852" spans="1:11" ht="15.75" hidden="1">
      <c r="A852" s="37" t="s">
        <v>157</v>
      </c>
      <c r="B852" s="38" t="s">
        <v>191</v>
      </c>
      <c r="C852" s="38" t="s">
        <v>32</v>
      </c>
      <c r="D852" s="38" t="s">
        <v>23</v>
      </c>
      <c r="E852" s="38" t="s">
        <v>84</v>
      </c>
      <c r="F852" s="38" t="s">
        <v>156</v>
      </c>
      <c r="G852" s="32"/>
      <c r="H852" s="36">
        <v>-476</v>
      </c>
      <c r="I852" s="89"/>
      <c r="J852" s="89"/>
      <c r="K852" s="101" t="e">
        <f t="shared" si="40"/>
        <v>#DIV/0!</v>
      </c>
    </row>
    <row r="853" spans="1:11" ht="15.75" hidden="1">
      <c r="A853" s="37" t="s">
        <v>159</v>
      </c>
      <c r="B853" s="38" t="s">
        <v>191</v>
      </c>
      <c r="C853" s="38" t="s">
        <v>32</v>
      </c>
      <c r="D853" s="38" t="s">
        <v>23</v>
      </c>
      <c r="E853" s="38" t="s">
        <v>84</v>
      </c>
      <c r="F853" s="38" t="s">
        <v>160</v>
      </c>
      <c r="G853" s="32"/>
      <c r="H853" s="36">
        <f>H854+H855</f>
        <v>-22</v>
      </c>
      <c r="I853" s="89">
        <f>I854+I855</f>
        <v>0</v>
      </c>
      <c r="J853" s="89">
        <f>J854+J855</f>
        <v>0</v>
      </c>
      <c r="K853" s="101" t="e">
        <f t="shared" si="40"/>
        <v>#DIV/0!</v>
      </c>
    </row>
    <row r="854" spans="1:11" ht="15.75" hidden="1">
      <c r="A854" s="37" t="s">
        <v>163</v>
      </c>
      <c r="B854" s="38" t="s">
        <v>191</v>
      </c>
      <c r="C854" s="38" t="s">
        <v>32</v>
      </c>
      <c r="D854" s="38" t="s">
        <v>23</v>
      </c>
      <c r="E854" s="38" t="s">
        <v>84</v>
      </c>
      <c r="F854" s="38" t="s">
        <v>161</v>
      </c>
      <c r="G854" s="32"/>
      <c r="H854" s="36">
        <v>-8</v>
      </c>
      <c r="I854" s="89"/>
      <c r="J854" s="89"/>
      <c r="K854" s="101" t="e">
        <f t="shared" si="40"/>
        <v>#DIV/0!</v>
      </c>
    </row>
    <row r="855" spans="1:11" ht="15.75" hidden="1">
      <c r="A855" s="37" t="s">
        <v>164</v>
      </c>
      <c r="B855" s="38" t="s">
        <v>191</v>
      </c>
      <c r="C855" s="38" t="s">
        <v>32</v>
      </c>
      <c r="D855" s="38" t="s">
        <v>23</v>
      </c>
      <c r="E855" s="38" t="s">
        <v>84</v>
      </c>
      <c r="F855" s="38" t="s">
        <v>162</v>
      </c>
      <c r="G855" s="32"/>
      <c r="H855" s="36">
        <v>-14</v>
      </c>
      <c r="I855" s="89"/>
      <c r="J855" s="89"/>
      <c r="K855" s="101" t="e">
        <f t="shared" si="40"/>
        <v>#DIV/0!</v>
      </c>
    </row>
    <row r="856" spans="1:11" ht="47.25">
      <c r="A856" s="37" t="s">
        <v>754</v>
      </c>
      <c r="B856" s="38" t="s">
        <v>191</v>
      </c>
      <c r="C856" s="38" t="s">
        <v>32</v>
      </c>
      <c r="D856" s="38" t="s">
        <v>23</v>
      </c>
      <c r="E856" s="38" t="s">
        <v>19</v>
      </c>
      <c r="F856" s="38"/>
      <c r="G856" s="32" t="e">
        <f>#REF!+#REF!+#REF!</f>
        <v>#REF!</v>
      </c>
      <c r="H856" s="36">
        <f>H857+H868+H885</f>
        <v>40743</v>
      </c>
      <c r="I856" s="89">
        <f>I857+I868+I885</f>
        <v>39251540.89</v>
      </c>
      <c r="J856" s="89">
        <f>J857+J868+J885</f>
        <v>38707514.58</v>
      </c>
      <c r="K856" s="101">
        <f t="shared" si="40"/>
        <v>98.6140001190664</v>
      </c>
    </row>
    <row r="857" spans="1:11" ht="78.75">
      <c r="A857" s="37" t="s">
        <v>755</v>
      </c>
      <c r="B857" s="38" t="s">
        <v>191</v>
      </c>
      <c r="C857" s="38" t="s">
        <v>32</v>
      </c>
      <c r="D857" s="38" t="s">
        <v>23</v>
      </c>
      <c r="E857" s="38" t="s">
        <v>430</v>
      </c>
      <c r="F857" s="38"/>
      <c r="G857" s="32"/>
      <c r="H857" s="36">
        <f>H858+H860+H862+H864+H866</f>
        <v>3990</v>
      </c>
      <c r="I857" s="89">
        <f>I858+I860+I862+I864+I866</f>
        <v>3333500</v>
      </c>
      <c r="J857" s="89">
        <f>J858+J860+J862+J864+J866</f>
        <v>3306694.8499999996</v>
      </c>
      <c r="K857" s="101">
        <f t="shared" si="40"/>
        <v>99.1958857057147</v>
      </c>
    </row>
    <row r="858" spans="1:11" ht="94.5">
      <c r="A858" s="37" t="s">
        <v>756</v>
      </c>
      <c r="B858" s="38" t="s">
        <v>191</v>
      </c>
      <c r="C858" s="38" t="s">
        <v>32</v>
      </c>
      <c r="D858" s="38" t="s">
        <v>23</v>
      </c>
      <c r="E858" s="38" t="s">
        <v>431</v>
      </c>
      <c r="F858" s="38"/>
      <c r="G858" s="32"/>
      <c r="H858" s="36">
        <f>H859</f>
        <v>2672</v>
      </c>
      <c r="I858" s="89">
        <f>I859</f>
        <v>2437000</v>
      </c>
      <c r="J858" s="89">
        <f>J859</f>
        <v>2437000</v>
      </c>
      <c r="K858" s="101">
        <f t="shared" si="40"/>
        <v>100</v>
      </c>
    </row>
    <row r="859" spans="1:11" ht="47.25">
      <c r="A859" s="37" t="s">
        <v>432</v>
      </c>
      <c r="B859" s="38" t="s">
        <v>191</v>
      </c>
      <c r="C859" s="38" t="s">
        <v>32</v>
      </c>
      <c r="D859" s="38" t="s">
        <v>23</v>
      </c>
      <c r="E859" s="38" t="s">
        <v>431</v>
      </c>
      <c r="F859" s="38" t="s">
        <v>182</v>
      </c>
      <c r="G859" s="32"/>
      <c r="H859" s="36">
        <v>2672</v>
      </c>
      <c r="I859" s="89">
        <v>2437000</v>
      </c>
      <c r="J859" s="89">
        <v>2437000</v>
      </c>
      <c r="K859" s="101">
        <f t="shared" si="40"/>
        <v>100</v>
      </c>
    </row>
    <row r="860" spans="1:11" ht="94.5">
      <c r="A860" s="37" t="s">
        <v>757</v>
      </c>
      <c r="B860" s="38" t="s">
        <v>191</v>
      </c>
      <c r="C860" s="38" t="s">
        <v>32</v>
      </c>
      <c r="D860" s="38" t="s">
        <v>23</v>
      </c>
      <c r="E860" s="38" t="s">
        <v>433</v>
      </c>
      <c r="F860" s="38"/>
      <c r="G860" s="32" t="e">
        <f>#REF!+#REF!+#REF!</f>
        <v>#REF!</v>
      </c>
      <c r="H860" s="36">
        <f>H861</f>
        <v>103</v>
      </c>
      <c r="I860" s="89">
        <f>I861</f>
        <v>42000</v>
      </c>
      <c r="J860" s="89">
        <f>J861</f>
        <v>30018.36</v>
      </c>
      <c r="K860" s="101">
        <f t="shared" si="40"/>
        <v>71.4722857142857</v>
      </c>
    </row>
    <row r="861" spans="1:11" ht="47.25">
      <c r="A861" s="37" t="s">
        <v>432</v>
      </c>
      <c r="B861" s="38" t="s">
        <v>191</v>
      </c>
      <c r="C861" s="38" t="s">
        <v>32</v>
      </c>
      <c r="D861" s="38" t="s">
        <v>23</v>
      </c>
      <c r="E861" s="38" t="s">
        <v>433</v>
      </c>
      <c r="F861" s="38" t="s">
        <v>182</v>
      </c>
      <c r="G861" s="32" t="e">
        <f>#REF!+#REF!+#REF!</f>
        <v>#REF!</v>
      </c>
      <c r="H861" s="36">
        <v>103</v>
      </c>
      <c r="I861" s="89">
        <v>42000</v>
      </c>
      <c r="J861" s="89">
        <v>30018.36</v>
      </c>
      <c r="K861" s="101">
        <f t="shared" si="40"/>
        <v>71.4722857142857</v>
      </c>
    </row>
    <row r="862" spans="1:11" ht="94.5">
      <c r="A862" s="37" t="s">
        <v>758</v>
      </c>
      <c r="B862" s="38" t="s">
        <v>191</v>
      </c>
      <c r="C862" s="38" t="s">
        <v>32</v>
      </c>
      <c r="D862" s="38" t="s">
        <v>23</v>
      </c>
      <c r="E862" s="38" t="s">
        <v>434</v>
      </c>
      <c r="F862" s="38"/>
      <c r="G862" s="32"/>
      <c r="H862" s="36">
        <f>H863</f>
        <v>5</v>
      </c>
      <c r="I862" s="89">
        <f>I863</f>
        <v>5000</v>
      </c>
      <c r="J862" s="89">
        <f>J863</f>
        <v>0</v>
      </c>
      <c r="K862" s="101">
        <f t="shared" si="40"/>
        <v>0</v>
      </c>
    </row>
    <row r="863" spans="1:11" ht="47.25">
      <c r="A863" s="37" t="s">
        <v>432</v>
      </c>
      <c r="B863" s="38" t="s">
        <v>191</v>
      </c>
      <c r="C863" s="38" t="s">
        <v>32</v>
      </c>
      <c r="D863" s="38" t="s">
        <v>23</v>
      </c>
      <c r="E863" s="38" t="s">
        <v>434</v>
      </c>
      <c r="F863" s="38" t="s">
        <v>182</v>
      </c>
      <c r="G863" s="32"/>
      <c r="H863" s="36">
        <v>5</v>
      </c>
      <c r="I863" s="89">
        <v>5000</v>
      </c>
      <c r="J863" s="89"/>
      <c r="K863" s="101">
        <f t="shared" si="40"/>
        <v>0</v>
      </c>
    </row>
    <row r="864" spans="1:11" ht="94.5">
      <c r="A864" s="37" t="s">
        <v>759</v>
      </c>
      <c r="B864" s="38" t="s">
        <v>191</v>
      </c>
      <c r="C864" s="38" t="s">
        <v>32</v>
      </c>
      <c r="D864" s="38" t="s">
        <v>23</v>
      </c>
      <c r="E864" s="38" t="s">
        <v>435</v>
      </c>
      <c r="F864" s="38"/>
      <c r="G864" s="32"/>
      <c r="H864" s="36">
        <f>H865</f>
        <v>1174</v>
      </c>
      <c r="I864" s="89">
        <f>I865</f>
        <v>849500</v>
      </c>
      <c r="J864" s="89">
        <f>J865</f>
        <v>839676.49</v>
      </c>
      <c r="K864" s="101">
        <f t="shared" si="40"/>
        <v>98.8436127133608</v>
      </c>
    </row>
    <row r="865" spans="1:11" ht="47.25">
      <c r="A865" s="37" t="s">
        <v>432</v>
      </c>
      <c r="B865" s="38" t="s">
        <v>191</v>
      </c>
      <c r="C865" s="38" t="s">
        <v>32</v>
      </c>
      <c r="D865" s="38" t="s">
        <v>23</v>
      </c>
      <c r="E865" s="38" t="s">
        <v>435</v>
      </c>
      <c r="F865" s="38" t="s">
        <v>182</v>
      </c>
      <c r="G865" s="32"/>
      <c r="H865" s="36">
        <v>1174</v>
      </c>
      <c r="I865" s="89">
        <v>849500</v>
      </c>
      <c r="J865" s="89">
        <v>839676.49</v>
      </c>
      <c r="K865" s="101">
        <f t="shared" si="40"/>
        <v>98.8436127133608</v>
      </c>
    </row>
    <row r="866" spans="1:11" ht="94.5">
      <c r="A866" s="37" t="s">
        <v>760</v>
      </c>
      <c r="B866" s="38" t="s">
        <v>191</v>
      </c>
      <c r="C866" s="38" t="s">
        <v>32</v>
      </c>
      <c r="D866" s="38" t="s">
        <v>23</v>
      </c>
      <c r="E866" s="38" t="s">
        <v>436</v>
      </c>
      <c r="F866" s="38"/>
      <c r="G866" s="32"/>
      <c r="H866" s="36">
        <f>H867</f>
        <v>36</v>
      </c>
      <c r="I866" s="89">
        <f>I867</f>
        <v>0</v>
      </c>
      <c r="J866" s="89">
        <f>J867</f>
        <v>0</v>
      </c>
      <c r="K866" s="101" t="e">
        <f t="shared" si="40"/>
        <v>#DIV/0!</v>
      </c>
    </row>
    <row r="867" spans="1:11" ht="47.25">
      <c r="A867" s="37" t="s">
        <v>432</v>
      </c>
      <c r="B867" s="38" t="s">
        <v>191</v>
      </c>
      <c r="C867" s="38" t="s">
        <v>32</v>
      </c>
      <c r="D867" s="38" t="s">
        <v>23</v>
      </c>
      <c r="E867" s="38" t="s">
        <v>436</v>
      </c>
      <c r="F867" s="38" t="s">
        <v>182</v>
      </c>
      <c r="G867" s="32"/>
      <c r="H867" s="36">
        <v>36</v>
      </c>
      <c r="I867" s="89"/>
      <c r="J867" s="89"/>
      <c r="K867" s="101" t="e">
        <f t="shared" si="40"/>
        <v>#DIV/0!</v>
      </c>
    </row>
    <row r="868" spans="1:11" ht="94.5">
      <c r="A868" s="37" t="s">
        <v>761</v>
      </c>
      <c r="B868" s="38" t="s">
        <v>191</v>
      </c>
      <c r="C868" s="38" t="s">
        <v>32</v>
      </c>
      <c r="D868" s="38" t="s">
        <v>23</v>
      </c>
      <c r="E868" s="38" t="s">
        <v>437</v>
      </c>
      <c r="F868" s="38"/>
      <c r="G868" s="32" t="e">
        <f>#REF!+#REF!+#REF!</f>
        <v>#REF!</v>
      </c>
      <c r="H868" s="36">
        <f>H869+H880+H882</f>
        <v>14766</v>
      </c>
      <c r="I868" s="89">
        <f>I869+I880+I882</f>
        <v>14411942</v>
      </c>
      <c r="J868" s="89">
        <f>J869+J880+J882</f>
        <v>14257799.16</v>
      </c>
      <c r="K868" s="101">
        <f t="shared" si="40"/>
        <v>98.93045059437515</v>
      </c>
    </row>
    <row r="869" spans="1:11" ht="78.75">
      <c r="A869" s="37" t="s">
        <v>762</v>
      </c>
      <c r="B869" s="38" t="s">
        <v>191</v>
      </c>
      <c r="C869" s="38" t="s">
        <v>32</v>
      </c>
      <c r="D869" s="38" t="s">
        <v>23</v>
      </c>
      <c r="E869" s="38" t="s">
        <v>438</v>
      </c>
      <c r="F869" s="38"/>
      <c r="G869" s="32"/>
      <c r="H869" s="36">
        <f>H870+H874+H877</f>
        <v>14604</v>
      </c>
      <c r="I869" s="89">
        <f>I870+I874+I877</f>
        <v>14222842</v>
      </c>
      <c r="J869" s="89">
        <f>J870+J874+J877</f>
        <v>14083945.89</v>
      </c>
      <c r="K869" s="101">
        <f t="shared" si="40"/>
        <v>99.02342928368326</v>
      </c>
    </row>
    <row r="870" spans="1:11" ht="15.75">
      <c r="A870" s="37" t="s">
        <v>239</v>
      </c>
      <c r="B870" s="38" t="s">
        <v>191</v>
      </c>
      <c r="C870" s="38" t="s">
        <v>32</v>
      </c>
      <c r="D870" s="38" t="s">
        <v>23</v>
      </c>
      <c r="E870" s="38" t="s">
        <v>438</v>
      </c>
      <c r="F870" s="38" t="s">
        <v>147</v>
      </c>
      <c r="G870" s="32"/>
      <c r="H870" s="36">
        <f>H871+H872+H873</f>
        <v>13720</v>
      </c>
      <c r="I870" s="89">
        <f>I871+I872+I873</f>
        <v>13451742</v>
      </c>
      <c r="J870" s="89">
        <f>J871+J872+J873</f>
        <v>13405619.83</v>
      </c>
      <c r="K870" s="101">
        <f t="shared" si="40"/>
        <v>99.65712864549438</v>
      </c>
    </row>
    <row r="871" spans="1:11" ht="31.5">
      <c r="A871" s="37" t="s">
        <v>348</v>
      </c>
      <c r="B871" s="38" t="s">
        <v>191</v>
      </c>
      <c r="C871" s="38" t="s">
        <v>32</v>
      </c>
      <c r="D871" s="38" t="s">
        <v>23</v>
      </c>
      <c r="E871" s="38" t="s">
        <v>438</v>
      </c>
      <c r="F871" s="38" t="s">
        <v>149</v>
      </c>
      <c r="G871" s="32"/>
      <c r="H871" s="36">
        <f>12894+186</f>
        <v>13080</v>
      </c>
      <c r="I871" s="89">
        <v>12920342</v>
      </c>
      <c r="J871" s="89">
        <v>12880242.83</v>
      </c>
      <c r="K871" s="101">
        <f t="shared" si="40"/>
        <v>99.68964312244985</v>
      </c>
    </row>
    <row r="872" spans="1:11" ht="31.5">
      <c r="A872" s="37" t="s">
        <v>241</v>
      </c>
      <c r="B872" s="38" t="s">
        <v>191</v>
      </c>
      <c r="C872" s="38" t="s">
        <v>32</v>
      </c>
      <c r="D872" s="38" t="s">
        <v>23</v>
      </c>
      <c r="E872" s="38" t="s">
        <v>438</v>
      </c>
      <c r="F872" s="38" t="s">
        <v>151</v>
      </c>
      <c r="G872" s="32"/>
      <c r="H872" s="36">
        <v>611</v>
      </c>
      <c r="I872" s="89">
        <v>442840</v>
      </c>
      <c r="J872" s="89">
        <v>436817</v>
      </c>
      <c r="K872" s="101">
        <f t="shared" si="40"/>
        <v>98.63991509348749</v>
      </c>
    </row>
    <row r="873" spans="1:11" ht="47.25">
      <c r="A873" s="37" t="s">
        <v>203</v>
      </c>
      <c r="B873" s="38" t="s">
        <v>191</v>
      </c>
      <c r="C873" s="38" t="s">
        <v>32</v>
      </c>
      <c r="D873" s="38" t="s">
        <v>23</v>
      </c>
      <c r="E873" s="38" t="s">
        <v>438</v>
      </c>
      <c r="F873" s="38" t="s">
        <v>202</v>
      </c>
      <c r="G873" s="32"/>
      <c r="H873" s="36">
        <v>29</v>
      </c>
      <c r="I873" s="89">
        <v>88560</v>
      </c>
      <c r="J873" s="89">
        <v>88560</v>
      </c>
      <c r="K873" s="101">
        <f t="shared" si="40"/>
        <v>100</v>
      </c>
    </row>
    <row r="874" spans="1:11" ht="15.75">
      <c r="A874" s="37" t="s">
        <v>349</v>
      </c>
      <c r="B874" s="38" t="s">
        <v>191</v>
      </c>
      <c r="C874" s="38" t="s">
        <v>32</v>
      </c>
      <c r="D874" s="38" t="s">
        <v>23</v>
      </c>
      <c r="E874" s="38" t="s">
        <v>438</v>
      </c>
      <c r="F874" s="38" t="s">
        <v>153</v>
      </c>
      <c r="G874" s="32"/>
      <c r="H874" s="36">
        <f>H875+H876</f>
        <v>870</v>
      </c>
      <c r="I874" s="89">
        <f>I875+I876</f>
        <v>766100</v>
      </c>
      <c r="J874" s="89">
        <f>J875+J876</f>
        <v>674593.88</v>
      </c>
      <c r="K874" s="101">
        <f t="shared" si="40"/>
        <v>88.05559065396163</v>
      </c>
    </row>
    <row r="875" spans="1:11" ht="31.5">
      <c r="A875" s="37" t="s">
        <v>158</v>
      </c>
      <c r="B875" s="38" t="s">
        <v>191</v>
      </c>
      <c r="C875" s="38" t="s">
        <v>32</v>
      </c>
      <c r="D875" s="38" t="s">
        <v>23</v>
      </c>
      <c r="E875" s="38" t="s">
        <v>438</v>
      </c>
      <c r="F875" s="38" t="s">
        <v>155</v>
      </c>
      <c r="G875" s="32"/>
      <c r="H875" s="36">
        <v>382</v>
      </c>
      <c r="I875" s="89">
        <v>363750</v>
      </c>
      <c r="J875" s="89">
        <v>324327.54</v>
      </c>
      <c r="K875" s="101">
        <f t="shared" si="40"/>
        <v>89.16221030927835</v>
      </c>
    </row>
    <row r="876" spans="1:11" ht="15.75">
      <c r="A876" s="37" t="s">
        <v>243</v>
      </c>
      <c r="B876" s="38" t="s">
        <v>191</v>
      </c>
      <c r="C876" s="38" t="s">
        <v>32</v>
      </c>
      <c r="D876" s="38" t="s">
        <v>23</v>
      </c>
      <c r="E876" s="38" t="s">
        <v>438</v>
      </c>
      <c r="F876" s="38" t="s">
        <v>156</v>
      </c>
      <c r="G876" s="32"/>
      <c r="H876" s="36">
        <v>488</v>
      </c>
      <c r="I876" s="89">
        <v>402350</v>
      </c>
      <c r="J876" s="89">
        <v>350266.34</v>
      </c>
      <c r="K876" s="101">
        <f t="shared" si="40"/>
        <v>87.05513607555612</v>
      </c>
    </row>
    <row r="877" spans="1:11" ht="15.75">
      <c r="A877" s="37" t="s">
        <v>159</v>
      </c>
      <c r="B877" s="38" t="s">
        <v>191</v>
      </c>
      <c r="C877" s="38" t="s">
        <v>32</v>
      </c>
      <c r="D877" s="38" t="s">
        <v>23</v>
      </c>
      <c r="E877" s="38" t="s">
        <v>438</v>
      </c>
      <c r="F877" s="38" t="s">
        <v>160</v>
      </c>
      <c r="G877" s="32"/>
      <c r="H877" s="36">
        <f>H878+H879</f>
        <v>14</v>
      </c>
      <c r="I877" s="89">
        <f>I878+I879</f>
        <v>5000</v>
      </c>
      <c r="J877" s="89">
        <f>J878+J879</f>
        <v>3732.1800000000003</v>
      </c>
      <c r="K877" s="101">
        <f t="shared" si="40"/>
        <v>74.6436</v>
      </c>
    </row>
    <row r="878" spans="1:11" ht="15.75">
      <c r="A878" s="37" t="s">
        <v>163</v>
      </c>
      <c r="B878" s="38" t="s">
        <v>191</v>
      </c>
      <c r="C878" s="38" t="s">
        <v>32</v>
      </c>
      <c r="D878" s="38" t="s">
        <v>23</v>
      </c>
      <c r="E878" s="38" t="s">
        <v>438</v>
      </c>
      <c r="F878" s="38" t="s">
        <v>161</v>
      </c>
      <c r="G878" s="32"/>
      <c r="H878" s="36">
        <v>8</v>
      </c>
      <c r="I878" s="89">
        <v>2500</v>
      </c>
      <c r="J878" s="89">
        <v>2115</v>
      </c>
      <c r="K878" s="101">
        <f t="shared" si="40"/>
        <v>84.6</v>
      </c>
    </row>
    <row r="879" spans="1:11" ht="15.75">
      <c r="A879" s="37" t="s">
        <v>164</v>
      </c>
      <c r="B879" s="38" t="s">
        <v>191</v>
      </c>
      <c r="C879" s="38" t="s">
        <v>32</v>
      </c>
      <c r="D879" s="38" t="s">
        <v>23</v>
      </c>
      <c r="E879" s="38" t="s">
        <v>438</v>
      </c>
      <c r="F879" s="38" t="s">
        <v>162</v>
      </c>
      <c r="G879" s="32"/>
      <c r="H879" s="36">
        <v>6</v>
      </c>
      <c r="I879" s="89">
        <v>2500</v>
      </c>
      <c r="J879" s="89">
        <v>1617.18</v>
      </c>
      <c r="K879" s="101">
        <f t="shared" si="40"/>
        <v>64.6872</v>
      </c>
    </row>
    <row r="880" spans="1:11" ht="78.75">
      <c r="A880" s="37" t="s">
        <v>763</v>
      </c>
      <c r="B880" s="38" t="s">
        <v>191</v>
      </c>
      <c r="C880" s="38" t="s">
        <v>32</v>
      </c>
      <c r="D880" s="38" t="s">
        <v>23</v>
      </c>
      <c r="E880" s="38" t="s">
        <v>811</v>
      </c>
      <c r="F880" s="38"/>
      <c r="G880" s="32"/>
      <c r="H880" s="36">
        <f>H881</f>
        <v>42</v>
      </c>
      <c r="I880" s="89">
        <f>I881</f>
        <v>23500</v>
      </c>
      <c r="J880" s="89">
        <f>J881</f>
        <v>8700</v>
      </c>
      <c r="K880" s="101">
        <f t="shared" si="40"/>
        <v>37.02127659574468</v>
      </c>
    </row>
    <row r="881" spans="1:11" ht="31.5">
      <c r="A881" s="37" t="s">
        <v>241</v>
      </c>
      <c r="B881" s="38" t="s">
        <v>191</v>
      </c>
      <c r="C881" s="38" t="s">
        <v>32</v>
      </c>
      <c r="D881" s="38" t="s">
        <v>23</v>
      </c>
      <c r="E881" s="38" t="s">
        <v>811</v>
      </c>
      <c r="F881" s="38" t="s">
        <v>151</v>
      </c>
      <c r="G881" s="32"/>
      <c r="H881" s="36">
        <v>42</v>
      </c>
      <c r="I881" s="89">
        <v>23500</v>
      </c>
      <c r="J881" s="89">
        <v>8700</v>
      </c>
      <c r="K881" s="101">
        <f t="shared" si="40"/>
        <v>37.02127659574468</v>
      </c>
    </row>
    <row r="882" spans="1:11" ht="94.5">
      <c r="A882" s="37" t="s">
        <v>764</v>
      </c>
      <c r="B882" s="38" t="s">
        <v>191</v>
      </c>
      <c r="C882" s="38" t="s">
        <v>32</v>
      </c>
      <c r="D882" s="38" t="s">
        <v>23</v>
      </c>
      <c r="E882" s="38" t="s">
        <v>439</v>
      </c>
      <c r="F882" s="38"/>
      <c r="G882" s="32"/>
      <c r="H882" s="36">
        <f>H883+H884</f>
        <v>120</v>
      </c>
      <c r="I882" s="89">
        <f>I883+I884</f>
        <v>165600</v>
      </c>
      <c r="J882" s="89">
        <f>J883+J884</f>
        <v>165153.27</v>
      </c>
      <c r="K882" s="101">
        <f t="shared" si="40"/>
        <v>99.73023550724636</v>
      </c>
    </row>
    <row r="883" spans="1:11" ht="15.75">
      <c r="A883" s="37" t="s">
        <v>243</v>
      </c>
      <c r="B883" s="38" t="s">
        <v>191</v>
      </c>
      <c r="C883" s="38" t="s">
        <v>32</v>
      </c>
      <c r="D883" s="38" t="s">
        <v>23</v>
      </c>
      <c r="E883" s="38" t="s">
        <v>439</v>
      </c>
      <c r="F883" s="38" t="s">
        <v>156</v>
      </c>
      <c r="G883" s="32" t="e">
        <f>#REF!+#REF!+#REF!</f>
        <v>#REF!</v>
      </c>
      <c r="H883" s="36"/>
      <c r="I883" s="89"/>
      <c r="J883" s="89"/>
      <c r="K883" s="101" t="e">
        <f t="shared" si="40"/>
        <v>#DIV/0!</v>
      </c>
    </row>
    <row r="884" spans="1:11" ht="15.75">
      <c r="A884" s="37" t="s">
        <v>163</v>
      </c>
      <c r="B884" s="38" t="s">
        <v>191</v>
      </c>
      <c r="C884" s="38" t="s">
        <v>32</v>
      </c>
      <c r="D884" s="38" t="s">
        <v>23</v>
      </c>
      <c r="E884" s="38" t="s">
        <v>439</v>
      </c>
      <c r="F884" s="38" t="s">
        <v>161</v>
      </c>
      <c r="G884" s="32" t="e">
        <f>#REF!+#REF!+#REF!</f>
        <v>#REF!</v>
      </c>
      <c r="H884" s="36">
        <v>120</v>
      </c>
      <c r="I884" s="89">
        <v>165600</v>
      </c>
      <c r="J884" s="89">
        <v>165153.27</v>
      </c>
      <c r="K884" s="101">
        <f t="shared" si="40"/>
        <v>99.73023550724636</v>
      </c>
    </row>
    <row r="885" spans="1:11" ht="94.5">
      <c r="A885" s="37" t="s">
        <v>765</v>
      </c>
      <c r="B885" s="38" t="s">
        <v>191</v>
      </c>
      <c r="C885" s="38" t="s">
        <v>32</v>
      </c>
      <c r="D885" s="38" t="s">
        <v>23</v>
      </c>
      <c r="E885" s="38" t="s">
        <v>440</v>
      </c>
      <c r="F885" s="38"/>
      <c r="G885" s="32" t="e">
        <f>#REF!+#REF!+#REF!</f>
        <v>#REF!</v>
      </c>
      <c r="H885" s="36">
        <f>H886+H888+H890+H892+H895+H898</f>
        <v>21987</v>
      </c>
      <c r="I885" s="89">
        <f>I886+I888+I890+I892+I895+I898</f>
        <v>21506098.89</v>
      </c>
      <c r="J885" s="89">
        <f>J886+J888+J890+J892+J895+J898</f>
        <v>21143020.570000004</v>
      </c>
      <c r="K885" s="101">
        <f t="shared" si="40"/>
        <v>98.31174253472432</v>
      </c>
    </row>
    <row r="886" spans="1:11" ht="94.5">
      <c r="A886" s="37" t="s">
        <v>766</v>
      </c>
      <c r="B886" s="38" t="s">
        <v>191</v>
      </c>
      <c r="C886" s="38" t="s">
        <v>32</v>
      </c>
      <c r="D886" s="38" t="s">
        <v>23</v>
      </c>
      <c r="E886" s="38" t="s">
        <v>441</v>
      </c>
      <c r="F886" s="38"/>
      <c r="G886" s="32"/>
      <c r="H886" s="36">
        <f>H887</f>
        <v>17349</v>
      </c>
      <c r="I886" s="89">
        <f>I887</f>
        <v>16914000</v>
      </c>
      <c r="J886" s="89">
        <f>J887</f>
        <v>16914000</v>
      </c>
      <c r="K886" s="101">
        <f t="shared" si="40"/>
        <v>100</v>
      </c>
    </row>
    <row r="887" spans="1:11" ht="31.5">
      <c r="A887" s="37" t="s">
        <v>186</v>
      </c>
      <c r="B887" s="38" t="s">
        <v>191</v>
      </c>
      <c r="C887" s="38" t="s">
        <v>32</v>
      </c>
      <c r="D887" s="38" t="s">
        <v>23</v>
      </c>
      <c r="E887" s="38" t="s">
        <v>441</v>
      </c>
      <c r="F887" s="38" t="s">
        <v>168</v>
      </c>
      <c r="G887" s="32"/>
      <c r="H887" s="36">
        <v>17349</v>
      </c>
      <c r="I887" s="89">
        <v>16914000</v>
      </c>
      <c r="J887" s="89">
        <v>16914000</v>
      </c>
      <c r="K887" s="101">
        <f t="shared" si="40"/>
        <v>100</v>
      </c>
    </row>
    <row r="888" spans="1:11" ht="94.5">
      <c r="A888" s="37" t="s">
        <v>767</v>
      </c>
      <c r="B888" s="38" t="s">
        <v>191</v>
      </c>
      <c r="C888" s="38" t="s">
        <v>32</v>
      </c>
      <c r="D888" s="38" t="s">
        <v>23</v>
      </c>
      <c r="E888" s="38" t="s">
        <v>442</v>
      </c>
      <c r="F888" s="38"/>
      <c r="G888" s="32" t="e">
        <f>#REF!+#REF!+#REF!</f>
        <v>#REF!</v>
      </c>
      <c r="H888" s="36">
        <f>H889</f>
        <v>1526</v>
      </c>
      <c r="I888" s="89">
        <f>I889</f>
        <v>1107000</v>
      </c>
      <c r="J888" s="89">
        <f>J889</f>
        <v>884749.53</v>
      </c>
      <c r="K888" s="101">
        <f t="shared" si="40"/>
        <v>79.92317344173442</v>
      </c>
    </row>
    <row r="889" spans="1:11" ht="31.5">
      <c r="A889" s="37" t="s">
        <v>186</v>
      </c>
      <c r="B889" s="38" t="s">
        <v>191</v>
      </c>
      <c r="C889" s="38" t="s">
        <v>32</v>
      </c>
      <c r="D889" s="38" t="s">
        <v>23</v>
      </c>
      <c r="E889" s="38" t="s">
        <v>442</v>
      </c>
      <c r="F889" s="38" t="s">
        <v>168</v>
      </c>
      <c r="G889" s="32" t="e">
        <f>#REF!+#REF!+#REF!</f>
        <v>#REF!</v>
      </c>
      <c r="H889" s="36">
        <v>1526</v>
      </c>
      <c r="I889" s="89">
        <v>1107000</v>
      </c>
      <c r="J889" s="89">
        <v>884749.53</v>
      </c>
      <c r="K889" s="101">
        <f t="shared" si="40"/>
        <v>79.92317344173442</v>
      </c>
    </row>
    <row r="890" spans="1:11" ht="94.5" hidden="1">
      <c r="A890" s="37" t="s">
        <v>768</v>
      </c>
      <c r="B890" s="38" t="s">
        <v>191</v>
      </c>
      <c r="C890" s="38" t="s">
        <v>32</v>
      </c>
      <c r="D890" s="38" t="s">
        <v>23</v>
      </c>
      <c r="E890" s="38" t="s">
        <v>443</v>
      </c>
      <c r="F890" s="38"/>
      <c r="G890" s="32"/>
      <c r="H890" s="36">
        <f>H891</f>
        <v>24</v>
      </c>
      <c r="I890" s="89">
        <f>I891</f>
        <v>0</v>
      </c>
      <c r="J890" s="89">
        <f>J891</f>
        <v>0</v>
      </c>
      <c r="K890" s="101" t="e">
        <f t="shared" si="40"/>
        <v>#DIV/0!</v>
      </c>
    </row>
    <row r="891" spans="1:11" ht="31.5" hidden="1">
      <c r="A891" s="37" t="s">
        <v>186</v>
      </c>
      <c r="B891" s="38" t="s">
        <v>191</v>
      </c>
      <c r="C891" s="38" t="s">
        <v>32</v>
      </c>
      <c r="D891" s="38" t="s">
        <v>23</v>
      </c>
      <c r="E891" s="38" t="s">
        <v>443</v>
      </c>
      <c r="F891" s="38" t="s">
        <v>168</v>
      </c>
      <c r="G891" s="32"/>
      <c r="H891" s="36">
        <v>24</v>
      </c>
      <c r="I891" s="89"/>
      <c r="J891" s="89"/>
      <c r="K891" s="101" t="e">
        <f t="shared" si="40"/>
        <v>#DIV/0!</v>
      </c>
    </row>
    <row r="892" spans="1:11" ht="94.5">
      <c r="A892" s="37" t="s">
        <v>769</v>
      </c>
      <c r="B892" s="38" t="s">
        <v>191</v>
      </c>
      <c r="C892" s="38" t="s">
        <v>32</v>
      </c>
      <c r="D892" s="38" t="s">
        <v>23</v>
      </c>
      <c r="E892" s="38" t="s">
        <v>444</v>
      </c>
      <c r="F892" s="38"/>
      <c r="G892" s="32"/>
      <c r="H892" s="36">
        <f>H893</f>
        <v>17</v>
      </c>
      <c r="I892" s="89">
        <f>I893+I894</f>
        <v>488585</v>
      </c>
      <c r="J892" s="89">
        <f>J893+J894</f>
        <v>476342.17</v>
      </c>
      <c r="K892" s="101">
        <f t="shared" si="40"/>
        <v>97.49422720713898</v>
      </c>
    </row>
    <row r="893" spans="1:11" ht="31.5">
      <c r="A893" s="37" t="s">
        <v>186</v>
      </c>
      <c r="B893" s="38" t="s">
        <v>191</v>
      </c>
      <c r="C893" s="38" t="s">
        <v>32</v>
      </c>
      <c r="D893" s="38" t="s">
        <v>23</v>
      </c>
      <c r="E893" s="38" t="s">
        <v>444</v>
      </c>
      <c r="F893" s="38" t="s">
        <v>168</v>
      </c>
      <c r="G893" s="32"/>
      <c r="H893" s="36">
        <v>17</v>
      </c>
      <c r="I893" s="89">
        <v>142185</v>
      </c>
      <c r="J893" s="89">
        <v>129942.17</v>
      </c>
      <c r="K893" s="101">
        <f t="shared" si="40"/>
        <v>91.38950662868798</v>
      </c>
    </row>
    <row r="894" spans="1:11" ht="15.75">
      <c r="A894" s="37" t="s">
        <v>188</v>
      </c>
      <c r="B894" s="38" t="s">
        <v>191</v>
      </c>
      <c r="C894" s="38" t="s">
        <v>32</v>
      </c>
      <c r="D894" s="38" t="s">
        <v>23</v>
      </c>
      <c r="E894" s="38" t="s">
        <v>444</v>
      </c>
      <c r="F894" s="38" t="s">
        <v>187</v>
      </c>
      <c r="G894" s="32"/>
      <c r="H894" s="36"/>
      <c r="I894" s="89">
        <v>346400</v>
      </c>
      <c r="J894" s="89">
        <v>346400</v>
      </c>
      <c r="K894" s="101">
        <f t="shared" si="40"/>
        <v>100</v>
      </c>
    </row>
    <row r="895" spans="1:11" ht="94.5">
      <c r="A895" s="37" t="s">
        <v>770</v>
      </c>
      <c r="B895" s="38" t="s">
        <v>191</v>
      </c>
      <c r="C895" s="38" t="s">
        <v>32</v>
      </c>
      <c r="D895" s="38" t="s">
        <v>23</v>
      </c>
      <c r="E895" s="38" t="s">
        <v>445</v>
      </c>
      <c r="F895" s="38"/>
      <c r="G895" s="32"/>
      <c r="H895" s="36">
        <f>H896</f>
        <v>3046</v>
      </c>
      <c r="I895" s="89">
        <f>I896+I897</f>
        <v>2971513.89</v>
      </c>
      <c r="J895" s="89">
        <f>J896+J897</f>
        <v>2854528.87</v>
      </c>
      <c r="K895" s="101">
        <f t="shared" si="40"/>
        <v>96.06311717425625</v>
      </c>
    </row>
    <row r="896" spans="1:11" ht="31.5">
      <c r="A896" s="37" t="s">
        <v>186</v>
      </c>
      <c r="B896" s="38" t="s">
        <v>191</v>
      </c>
      <c r="C896" s="38" t="s">
        <v>32</v>
      </c>
      <c r="D896" s="38" t="s">
        <v>23</v>
      </c>
      <c r="E896" s="38" t="s">
        <v>445</v>
      </c>
      <c r="F896" s="38" t="s">
        <v>168</v>
      </c>
      <c r="G896" s="32"/>
      <c r="H896" s="36">
        <v>3046</v>
      </c>
      <c r="I896" s="89">
        <v>2745490</v>
      </c>
      <c r="J896" s="89">
        <v>2628504.98</v>
      </c>
      <c r="K896" s="101">
        <f aca="true" t="shared" si="41" ref="K896:K916">J896/I896*100</f>
        <v>95.7390112511792</v>
      </c>
    </row>
    <row r="897" spans="1:11" ht="15.75">
      <c r="A897" s="37" t="s">
        <v>188</v>
      </c>
      <c r="B897" s="38" t="s">
        <v>191</v>
      </c>
      <c r="C897" s="38" t="s">
        <v>32</v>
      </c>
      <c r="D897" s="38" t="s">
        <v>23</v>
      </c>
      <c r="E897" s="38" t="s">
        <v>445</v>
      </c>
      <c r="F897" s="38" t="s">
        <v>187</v>
      </c>
      <c r="G897" s="32"/>
      <c r="H897" s="36"/>
      <c r="I897" s="89">
        <v>226023.89</v>
      </c>
      <c r="J897" s="89">
        <v>226023.89</v>
      </c>
      <c r="K897" s="101">
        <f t="shared" si="41"/>
        <v>100</v>
      </c>
    </row>
    <row r="898" spans="1:11" ht="94.5">
      <c r="A898" s="37" t="s">
        <v>771</v>
      </c>
      <c r="B898" s="38" t="s">
        <v>191</v>
      </c>
      <c r="C898" s="38" t="s">
        <v>32</v>
      </c>
      <c r="D898" s="38" t="s">
        <v>23</v>
      </c>
      <c r="E898" s="38" t="s">
        <v>446</v>
      </c>
      <c r="F898" s="38"/>
      <c r="G898" s="32"/>
      <c r="H898" s="36">
        <f>H899</f>
        <v>25</v>
      </c>
      <c r="I898" s="89">
        <f>I899</f>
        <v>25000</v>
      </c>
      <c r="J898" s="89">
        <f>J899</f>
        <v>13400</v>
      </c>
      <c r="K898" s="101">
        <f t="shared" si="41"/>
        <v>53.6</v>
      </c>
    </row>
    <row r="899" spans="1:11" ht="31.5">
      <c r="A899" s="37" t="s">
        <v>186</v>
      </c>
      <c r="B899" s="38" t="s">
        <v>191</v>
      </c>
      <c r="C899" s="38" t="s">
        <v>32</v>
      </c>
      <c r="D899" s="38" t="s">
        <v>23</v>
      </c>
      <c r="E899" s="38" t="s">
        <v>446</v>
      </c>
      <c r="F899" s="38" t="s">
        <v>168</v>
      </c>
      <c r="G899" s="32"/>
      <c r="H899" s="36">
        <v>25</v>
      </c>
      <c r="I899" s="89">
        <v>25000</v>
      </c>
      <c r="J899" s="89">
        <v>13400</v>
      </c>
      <c r="K899" s="101">
        <f t="shared" si="41"/>
        <v>53.6</v>
      </c>
    </row>
    <row r="900" spans="1:11" ht="47.25" hidden="1">
      <c r="A900" s="37" t="s">
        <v>43</v>
      </c>
      <c r="B900" s="38" t="s">
        <v>191</v>
      </c>
      <c r="C900" s="38" t="s">
        <v>32</v>
      </c>
      <c r="D900" s="38" t="s">
        <v>23</v>
      </c>
      <c r="E900" s="38" t="s">
        <v>44</v>
      </c>
      <c r="F900" s="38"/>
      <c r="G900" s="32" t="e">
        <f>#REF!+#REF!+#REF!</f>
        <v>#REF!</v>
      </c>
      <c r="H900" s="36">
        <f>H901</f>
        <v>-25300</v>
      </c>
      <c r="I900" s="89">
        <f>I901</f>
        <v>0</v>
      </c>
      <c r="J900" s="89">
        <f>J901</f>
        <v>0</v>
      </c>
      <c r="K900" s="101" t="e">
        <f t="shared" si="41"/>
        <v>#DIV/0!</v>
      </c>
    </row>
    <row r="901" spans="1:11" ht="15.75" hidden="1">
      <c r="A901" s="37" t="s">
        <v>62</v>
      </c>
      <c r="B901" s="38" t="s">
        <v>191</v>
      </c>
      <c r="C901" s="38" t="s">
        <v>32</v>
      </c>
      <c r="D901" s="38" t="s">
        <v>23</v>
      </c>
      <c r="E901" s="38" t="s">
        <v>111</v>
      </c>
      <c r="F901" s="38"/>
      <c r="G901" s="32" t="e">
        <f>#REF!+#REF!+#REF!</f>
        <v>#REF!</v>
      </c>
      <c r="H901" s="36">
        <f>H902+H905</f>
        <v>-25300</v>
      </c>
      <c r="I901" s="89">
        <f>I902+I905</f>
        <v>0</v>
      </c>
      <c r="J901" s="89">
        <f>J902+J905</f>
        <v>0</v>
      </c>
      <c r="K901" s="101" t="e">
        <f t="shared" si="41"/>
        <v>#DIV/0!</v>
      </c>
    </row>
    <row r="902" spans="1:11" ht="15.75" hidden="1">
      <c r="A902" s="37" t="s">
        <v>169</v>
      </c>
      <c r="B902" s="38" t="s">
        <v>191</v>
      </c>
      <c r="C902" s="38" t="s">
        <v>32</v>
      </c>
      <c r="D902" s="38" t="s">
        <v>23</v>
      </c>
      <c r="E902" s="38" t="s">
        <v>111</v>
      </c>
      <c r="F902" s="38" t="s">
        <v>167</v>
      </c>
      <c r="G902" s="32"/>
      <c r="H902" s="36">
        <f>H903+H904</f>
        <v>-21342</v>
      </c>
      <c r="I902" s="89">
        <f>I903+I904</f>
        <v>0</v>
      </c>
      <c r="J902" s="89">
        <f>J903+J904</f>
        <v>0</v>
      </c>
      <c r="K902" s="101" t="e">
        <f t="shared" si="41"/>
        <v>#DIV/0!</v>
      </c>
    </row>
    <row r="903" spans="1:11" ht="31.5" hidden="1">
      <c r="A903" s="37" t="s">
        <v>186</v>
      </c>
      <c r="B903" s="38" t="s">
        <v>191</v>
      </c>
      <c r="C903" s="38" t="s">
        <v>32</v>
      </c>
      <c r="D903" s="38" t="s">
        <v>23</v>
      </c>
      <c r="E903" s="38" t="s">
        <v>111</v>
      </c>
      <c r="F903" s="38" t="s">
        <v>168</v>
      </c>
      <c r="G903" s="32"/>
      <c r="H903" s="36">
        <v>-21011</v>
      </c>
      <c r="I903" s="89"/>
      <c r="J903" s="89"/>
      <c r="K903" s="101" t="e">
        <f t="shared" si="41"/>
        <v>#DIV/0!</v>
      </c>
    </row>
    <row r="904" spans="1:11" ht="15.75" hidden="1">
      <c r="A904" s="37" t="s">
        <v>188</v>
      </c>
      <c r="B904" s="38" t="s">
        <v>191</v>
      </c>
      <c r="C904" s="38" t="s">
        <v>32</v>
      </c>
      <c r="D904" s="38" t="s">
        <v>23</v>
      </c>
      <c r="E904" s="38" t="s">
        <v>111</v>
      </c>
      <c r="F904" s="38" t="s">
        <v>187</v>
      </c>
      <c r="G904" s="32"/>
      <c r="H904" s="36">
        <v>-331</v>
      </c>
      <c r="I904" s="89"/>
      <c r="J904" s="89"/>
      <c r="K904" s="101" t="e">
        <f t="shared" si="41"/>
        <v>#DIV/0!</v>
      </c>
    </row>
    <row r="905" spans="1:11" ht="15.75" hidden="1">
      <c r="A905" s="37" t="s">
        <v>184</v>
      </c>
      <c r="B905" s="38" t="s">
        <v>191</v>
      </c>
      <c r="C905" s="38" t="s">
        <v>32</v>
      </c>
      <c r="D905" s="38" t="s">
        <v>23</v>
      </c>
      <c r="E905" s="38" t="s">
        <v>111</v>
      </c>
      <c r="F905" s="38" t="s">
        <v>183</v>
      </c>
      <c r="G905" s="32"/>
      <c r="H905" s="36">
        <f>H906</f>
        <v>-3958</v>
      </c>
      <c r="I905" s="89">
        <f>I906</f>
        <v>0</v>
      </c>
      <c r="J905" s="89">
        <f>J906</f>
        <v>0</v>
      </c>
      <c r="K905" s="101" t="e">
        <f t="shared" si="41"/>
        <v>#DIV/0!</v>
      </c>
    </row>
    <row r="906" spans="1:11" ht="31.5" hidden="1">
      <c r="A906" s="37" t="s">
        <v>185</v>
      </c>
      <c r="B906" s="38" t="s">
        <v>191</v>
      </c>
      <c r="C906" s="38" t="s">
        <v>32</v>
      </c>
      <c r="D906" s="38" t="s">
        <v>23</v>
      </c>
      <c r="E906" s="38" t="s">
        <v>111</v>
      </c>
      <c r="F906" s="38" t="s">
        <v>182</v>
      </c>
      <c r="G906" s="32"/>
      <c r="H906" s="36">
        <v>-3958</v>
      </c>
      <c r="I906" s="89"/>
      <c r="J906" s="89"/>
      <c r="K906" s="101" t="e">
        <f t="shared" si="41"/>
        <v>#DIV/0!</v>
      </c>
    </row>
    <row r="907" spans="1:11" ht="15.75">
      <c r="A907" s="37" t="s">
        <v>53</v>
      </c>
      <c r="B907" s="38" t="s">
        <v>191</v>
      </c>
      <c r="C907" s="38" t="s">
        <v>24</v>
      </c>
      <c r="D907" s="38" t="s">
        <v>9</v>
      </c>
      <c r="E907" s="38"/>
      <c r="F907" s="38"/>
      <c r="G907" s="32" t="e">
        <f>#REF!+#REF!+#REF!</f>
        <v>#REF!</v>
      </c>
      <c r="H907" s="36">
        <f>H913+H908</f>
        <v>12</v>
      </c>
      <c r="I907" s="89">
        <f>I913+I908</f>
        <v>15998820</v>
      </c>
      <c r="J907" s="89">
        <f>J913+J908</f>
        <v>15998384</v>
      </c>
      <c r="K907" s="101">
        <f t="shared" si="41"/>
        <v>99.99727479901642</v>
      </c>
    </row>
    <row r="908" spans="1:11" ht="15.75">
      <c r="A908" s="37" t="s">
        <v>58</v>
      </c>
      <c r="B908" s="38" t="s">
        <v>191</v>
      </c>
      <c r="C908" s="38" t="s">
        <v>24</v>
      </c>
      <c r="D908" s="38" t="s">
        <v>10</v>
      </c>
      <c r="E908" s="38"/>
      <c r="F908" s="38"/>
      <c r="G908" s="32"/>
      <c r="H908" s="36">
        <f aca="true" t="shared" si="42" ref="H908:J909">H909</f>
        <v>12</v>
      </c>
      <c r="I908" s="89">
        <f t="shared" si="42"/>
        <v>4000</v>
      </c>
      <c r="J908" s="89">
        <f t="shared" si="42"/>
        <v>4000</v>
      </c>
      <c r="K908" s="101">
        <f t="shared" si="41"/>
        <v>100</v>
      </c>
    </row>
    <row r="909" spans="1:11" ht="47.25">
      <c r="A909" s="37" t="s">
        <v>754</v>
      </c>
      <c r="B909" s="38" t="s">
        <v>191</v>
      </c>
      <c r="C909" s="38" t="s">
        <v>24</v>
      </c>
      <c r="D909" s="38" t="s">
        <v>10</v>
      </c>
      <c r="E909" s="38" t="s">
        <v>19</v>
      </c>
      <c r="F909" s="38"/>
      <c r="G909" s="32" t="e">
        <f>#REF!+#REF!+#REF!</f>
        <v>#REF!</v>
      </c>
      <c r="H909" s="36">
        <f t="shared" si="42"/>
        <v>12</v>
      </c>
      <c r="I909" s="89">
        <f t="shared" si="42"/>
        <v>4000</v>
      </c>
      <c r="J909" s="89">
        <f t="shared" si="42"/>
        <v>4000</v>
      </c>
      <c r="K909" s="101">
        <f t="shared" si="41"/>
        <v>100</v>
      </c>
    </row>
    <row r="910" spans="1:11" ht="94.5">
      <c r="A910" s="37" t="s">
        <v>761</v>
      </c>
      <c r="B910" s="38" t="s">
        <v>191</v>
      </c>
      <c r="C910" s="38" t="s">
        <v>24</v>
      </c>
      <c r="D910" s="38" t="s">
        <v>10</v>
      </c>
      <c r="E910" s="38" t="s">
        <v>437</v>
      </c>
      <c r="F910" s="38"/>
      <c r="G910" s="32" t="e">
        <f>#REF!+#REF!+#REF!</f>
        <v>#REF!</v>
      </c>
      <c r="H910" s="36">
        <f aca="true" t="shared" si="43" ref="H910:J911">H911</f>
        <v>12</v>
      </c>
      <c r="I910" s="89">
        <f t="shared" si="43"/>
        <v>4000</v>
      </c>
      <c r="J910" s="89">
        <f t="shared" si="43"/>
        <v>4000</v>
      </c>
      <c r="K910" s="101">
        <f t="shared" si="41"/>
        <v>100</v>
      </c>
    </row>
    <row r="911" spans="1:11" ht="78.75">
      <c r="A911" s="37" t="s">
        <v>772</v>
      </c>
      <c r="B911" s="38" t="s">
        <v>191</v>
      </c>
      <c r="C911" s="38" t="s">
        <v>24</v>
      </c>
      <c r="D911" s="38" t="s">
        <v>10</v>
      </c>
      <c r="E911" s="38" t="s">
        <v>447</v>
      </c>
      <c r="F911" s="38"/>
      <c r="G911" s="32"/>
      <c r="H911" s="36">
        <f t="shared" si="43"/>
        <v>12</v>
      </c>
      <c r="I911" s="89">
        <f t="shared" si="43"/>
        <v>4000</v>
      </c>
      <c r="J911" s="89">
        <f t="shared" si="43"/>
        <v>4000</v>
      </c>
      <c r="K911" s="101">
        <f t="shared" si="41"/>
        <v>100</v>
      </c>
    </row>
    <row r="912" spans="1:11" ht="31.5">
      <c r="A912" s="37" t="s">
        <v>250</v>
      </c>
      <c r="B912" s="38" t="s">
        <v>191</v>
      </c>
      <c r="C912" s="38" t="s">
        <v>24</v>
      </c>
      <c r="D912" s="38" t="s">
        <v>10</v>
      </c>
      <c r="E912" s="38" t="s">
        <v>447</v>
      </c>
      <c r="F912" s="38" t="s">
        <v>171</v>
      </c>
      <c r="G912" s="32"/>
      <c r="H912" s="36">
        <v>12</v>
      </c>
      <c r="I912" s="89">
        <v>4000</v>
      </c>
      <c r="J912" s="89">
        <v>4000</v>
      </c>
      <c r="K912" s="101">
        <f t="shared" si="41"/>
        <v>100</v>
      </c>
    </row>
    <row r="913" spans="1:11" ht="15.75">
      <c r="A913" s="37" t="s">
        <v>116</v>
      </c>
      <c r="B913" s="38" t="s">
        <v>191</v>
      </c>
      <c r="C913" s="38" t="s">
        <v>24</v>
      </c>
      <c r="D913" s="38" t="s">
        <v>13</v>
      </c>
      <c r="E913" s="38"/>
      <c r="F913" s="38"/>
      <c r="G913" s="32" t="e">
        <f>#REF!+#REF!+#REF!</f>
        <v>#REF!</v>
      </c>
      <c r="H913" s="36">
        <f>H914</f>
        <v>0</v>
      </c>
      <c r="I913" s="89">
        <f>I914</f>
        <v>15994820</v>
      </c>
      <c r="J913" s="89">
        <f>J914</f>
        <v>15994384</v>
      </c>
      <c r="K913" s="101">
        <f t="shared" si="41"/>
        <v>99.99727411749554</v>
      </c>
    </row>
    <row r="914" spans="1:11" ht="78.75">
      <c r="A914" s="37" t="s">
        <v>231</v>
      </c>
      <c r="B914" s="38" t="s">
        <v>191</v>
      </c>
      <c r="C914" s="38" t="s">
        <v>24</v>
      </c>
      <c r="D914" s="38" t="s">
        <v>13</v>
      </c>
      <c r="E914" s="38" t="s">
        <v>230</v>
      </c>
      <c r="F914" s="38"/>
      <c r="G914" s="32" t="e">
        <f>#REF!+#REF!+#REF!</f>
        <v>#REF!</v>
      </c>
      <c r="H914" s="36">
        <f>+H915</f>
        <v>0</v>
      </c>
      <c r="I914" s="89">
        <f>+I915</f>
        <v>15994820</v>
      </c>
      <c r="J914" s="89">
        <f>+J915</f>
        <v>15994384</v>
      </c>
      <c r="K914" s="101">
        <f t="shared" si="41"/>
        <v>99.99727411749554</v>
      </c>
    </row>
    <row r="915" spans="1:11" ht="31.5">
      <c r="A915" s="37" t="s">
        <v>172</v>
      </c>
      <c r="B915" s="38" t="s">
        <v>191</v>
      </c>
      <c r="C915" s="38" t="s">
        <v>24</v>
      </c>
      <c r="D915" s="38" t="s">
        <v>13</v>
      </c>
      <c r="E915" s="38" t="s">
        <v>230</v>
      </c>
      <c r="F915" s="38" t="s">
        <v>170</v>
      </c>
      <c r="G915" s="32"/>
      <c r="H915" s="36">
        <f>H916</f>
        <v>0</v>
      </c>
      <c r="I915" s="89">
        <f>I916</f>
        <v>15994820</v>
      </c>
      <c r="J915" s="89">
        <f>J916</f>
        <v>15994384</v>
      </c>
      <c r="K915" s="101">
        <f t="shared" si="41"/>
        <v>99.99727411749554</v>
      </c>
    </row>
    <row r="916" spans="1:11" ht="31.5">
      <c r="A916" s="37" t="s">
        <v>173</v>
      </c>
      <c r="B916" s="38" t="s">
        <v>191</v>
      </c>
      <c r="C916" s="38" t="s">
        <v>24</v>
      </c>
      <c r="D916" s="38" t="s">
        <v>13</v>
      </c>
      <c r="E916" s="38" t="s">
        <v>230</v>
      </c>
      <c r="F916" s="38" t="s">
        <v>171</v>
      </c>
      <c r="G916" s="32"/>
      <c r="H916" s="36"/>
      <c r="I916" s="89">
        <v>15994820</v>
      </c>
      <c r="J916" s="89">
        <v>15994384</v>
      </c>
      <c r="K916" s="101">
        <f t="shared" si="41"/>
        <v>99.99727411749554</v>
      </c>
    </row>
    <row r="917" spans="1:9" ht="15.75">
      <c r="A917" s="50"/>
      <c r="B917" s="58"/>
      <c r="C917" s="59"/>
      <c r="D917" s="58"/>
      <c r="E917" s="58"/>
      <c r="F917" s="58"/>
      <c r="G917" s="51"/>
      <c r="H917" s="51"/>
      <c r="I917" s="51"/>
    </row>
    <row r="918" spans="1:9" ht="15.75">
      <c r="A918" s="57"/>
      <c r="B918" s="46"/>
      <c r="C918" s="60"/>
      <c r="D918" s="46"/>
      <c r="E918" s="46"/>
      <c r="F918" s="46"/>
      <c r="G918" s="51"/>
      <c r="H918" s="47"/>
      <c r="I918" s="47"/>
    </row>
    <row r="919" spans="1:11" ht="31.5">
      <c r="A919" s="54" t="s">
        <v>582</v>
      </c>
      <c r="B919" s="38" t="s">
        <v>192</v>
      </c>
      <c r="C919" s="34" t="s">
        <v>9</v>
      </c>
      <c r="D919" s="34" t="s">
        <v>9</v>
      </c>
      <c r="E919" s="38"/>
      <c r="F919" s="38"/>
      <c r="G919" s="36" t="e">
        <f>#REF!+#REF!+#REF!</f>
        <v>#REF!</v>
      </c>
      <c r="H919" s="36" t="e">
        <f>H920+H957+H953+H979+H973</f>
        <v>#REF!</v>
      </c>
      <c r="I919" s="89">
        <f>I920+I957+I953+I979+I973</f>
        <v>161590380.91000003</v>
      </c>
      <c r="J919" s="89">
        <f>J920+J957+J953+J979+J973</f>
        <v>160139307.19</v>
      </c>
      <c r="K919" s="101">
        <f aca="true" t="shared" si="44" ref="K919:K982">J919/I919*100</f>
        <v>99.10200488925871</v>
      </c>
    </row>
    <row r="920" spans="1:11" ht="15.75">
      <c r="A920" s="37" t="s">
        <v>7</v>
      </c>
      <c r="B920" s="38" t="s">
        <v>192</v>
      </c>
      <c r="C920" s="38" t="s">
        <v>8</v>
      </c>
      <c r="D920" s="38" t="s">
        <v>9</v>
      </c>
      <c r="E920" s="38"/>
      <c r="F920" s="38"/>
      <c r="G920" s="32" t="e">
        <f>#REF!+#REF!+#REF!</f>
        <v>#REF!</v>
      </c>
      <c r="H920" s="36" t="e">
        <f>H921+H944+H938</f>
        <v>#REF!</v>
      </c>
      <c r="I920" s="89">
        <f>I921+I944+I938</f>
        <v>10362990.95</v>
      </c>
      <c r="J920" s="89">
        <f>J921+J944+J938</f>
        <v>10206200.860000001</v>
      </c>
      <c r="K920" s="101">
        <f t="shared" si="44"/>
        <v>98.48701894311701</v>
      </c>
    </row>
    <row r="921" spans="1:11" ht="31.5">
      <c r="A921" s="37" t="s">
        <v>108</v>
      </c>
      <c r="B921" s="38" t="s">
        <v>192</v>
      </c>
      <c r="C921" s="38" t="s">
        <v>8</v>
      </c>
      <c r="D921" s="38" t="s">
        <v>14</v>
      </c>
      <c r="E921" s="38"/>
      <c r="F921" s="38"/>
      <c r="G921" s="32" t="e">
        <f>#REF!+#REF!+#REF!</f>
        <v>#REF!</v>
      </c>
      <c r="H921" s="36" t="e">
        <f>#REF!+H922</f>
        <v>#REF!</v>
      </c>
      <c r="I921" s="89">
        <f>I922</f>
        <v>10052990.95</v>
      </c>
      <c r="J921" s="89">
        <f>J922</f>
        <v>10000200.860000001</v>
      </c>
      <c r="K921" s="101">
        <f t="shared" si="44"/>
        <v>99.47488175148513</v>
      </c>
    </row>
    <row r="922" spans="1:11" ht="31.5">
      <c r="A922" s="37" t="s">
        <v>773</v>
      </c>
      <c r="B922" s="38" t="s">
        <v>192</v>
      </c>
      <c r="C922" s="38" t="s">
        <v>8</v>
      </c>
      <c r="D922" s="38" t="s">
        <v>14</v>
      </c>
      <c r="E922" s="38" t="s">
        <v>87</v>
      </c>
      <c r="F922" s="38"/>
      <c r="G922" s="32"/>
      <c r="H922" s="36">
        <f>H923</f>
        <v>10800</v>
      </c>
      <c r="I922" s="89">
        <f>I923</f>
        <v>10052990.95</v>
      </c>
      <c r="J922" s="89">
        <f>J923</f>
        <v>10000200.860000001</v>
      </c>
      <c r="K922" s="101">
        <f t="shared" si="44"/>
        <v>99.47488175148513</v>
      </c>
    </row>
    <row r="923" spans="1:11" ht="94.5">
      <c r="A923" s="37" t="s">
        <v>774</v>
      </c>
      <c r="B923" s="38" t="s">
        <v>192</v>
      </c>
      <c r="C923" s="38" t="s">
        <v>8</v>
      </c>
      <c r="D923" s="38" t="s">
        <v>14</v>
      </c>
      <c r="E923" s="38" t="s">
        <v>389</v>
      </c>
      <c r="F923" s="38"/>
      <c r="G923" s="32"/>
      <c r="H923" s="36">
        <f>H924+H935</f>
        <v>10800</v>
      </c>
      <c r="I923" s="89">
        <f>I924+I935</f>
        <v>10052990.95</v>
      </c>
      <c r="J923" s="89">
        <f>J924+J935</f>
        <v>10000200.860000001</v>
      </c>
      <c r="K923" s="101">
        <f t="shared" si="44"/>
        <v>99.47488175148513</v>
      </c>
    </row>
    <row r="924" spans="1:11" ht="78.75">
      <c r="A924" s="37" t="s">
        <v>775</v>
      </c>
      <c r="B924" s="38" t="s">
        <v>192</v>
      </c>
      <c r="C924" s="38" t="s">
        <v>8</v>
      </c>
      <c r="D924" s="38" t="s">
        <v>14</v>
      </c>
      <c r="E924" s="38" t="s">
        <v>390</v>
      </c>
      <c r="F924" s="38"/>
      <c r="G924" s="32" t="e">
        <f>#REF!+#REF!+#REF!</f>
        <v>#REF!</v>
      </c>
      <c r="H924" s="36">
        <f>+H925+H929+H932</f>
        <v>10700</v>
      </c>
      <c r="I924" s="89">
        <f>+I925+I929+I932</f>
        <v>10041190.95</v>
      </c>
      <c r="J924" s="89">
        <f>+J925+J929+J932</f>
        <v>9988900.860000001</v>
      </c>
      <c r="K924" s="101">
        <f t="shared" si="44"/>
        <v>99.47924414284743</v>
      </c>
    </row>
    <row r="925" spans="1:11" ht="15.75">
      <c r="A925" s="37" t="s">
        <v>239</v>
      </c>
      <c r="B925" s="38" t="s">
        <v>192</v>
      </c>
      <c r="C925" s="38" t="s">
        <v>8</v>
      </c>
      <c r="D925" s="38" t="s">
        <v>14</v>
      </c>
      <c r="E925" s="38" t="s">
        <v>390</v>
      </c>
      <c r="F925" s="38" t="s">
        <v>147</v>
      </c>
      <c r="G925" s="32"/>
      <c r="H925" s="36">
        <f>H926+H927+H928</f>
        <v>9589</v>
      </c>
      <c r="I925" s="89">
        <f>I926+I927+I928</f>
        <v>9071360.95</v>
      </c>
      <c r="J925" s="89">
        <f>J926+J927+J928</f>
        <v>9030683.57</v>
      </c>
      <c r="K925" s="101">
        <f t="shared" si="44"/>
        <v>99.55158459437115</v>
      </c>
    </row>
    <row r="926" spans="1:11" ht="31.5">
      <c r="A926" s="37" t="s">
        <v>348</v>
      </c>
      <c r="B926" s="38" t="s">
        <v>192</v>
      </c>
      <c r="C926" s="38" t="s">
        <v>8</v>
      </c>
      <c r="D926" s="38" t="s">
        <v>14</v>
      </c>
      <c r="E926" s="38" t="s">
        <v>390</v>
      </c>
      <c r="F926" s="38" t="s">
        <v>149</v>
      </c>
      <c r="G926" s="32"/>
      <c r="H926" s="36">
        <v>9186</v>
      </c>
      <c r="I926" s="89">
        <v>8743579.95</v>
      </c>
      <c r="J926" s="89">
        <v>8702903.06</v>
      </c>
      <c r="K926" s="101">
        <f t="shared" si="44"/>
        <v>99.53477991586274</v>
      </c>
    </row>
    <row r="927" spans="1:11" ht="31.5">
      <c r="A927" s="37" t="s">
        <v>241</v>
      </c>
      <c r="B927" s="38" t="s">
        <v>192</v>
      </c>
      <c r="C927" s="38" t="s">
        <v>8</v>
      </c>
      <c r="D927" s="38" t="s">
        <v>14</v>
      </c>
      <c r="E927" s="38" t="s">
        <v>390</v>
      </c>
      <c r="F927" s="38" t="s">
        <v>151</v>
      </c>
      <c r="G927" s="32"/>
      <c r="H927" s="36">
        <v>355</v>
      </c>
      <c r="I927" s="89">
        <v>297321</v>
      </c>
      <c r="J927" s="89">
        <v>297321</v>
      </c>
      <c r="K927" s="101">
        <f t="shared" si="44"/>
        <v>100</v>
      </c>
    </row>
    <row r="928" spans="1:11" ht="47.25">
      <c r="A928" s="37" t="s">
        <v>203</v>
      </c>
      <c r="B928" s="38" t="s">
        <v>192</v>
      </c>
      <c r="C928" s="38" t="s">
        <v>8</v>
      </c>
      <c r="D928" s="38" t="s">
        <v>14</v>
      </c>
      <c r="E928" s="38" t="s">
        <v>390</v>
      </c>
      <c r="F928" s="38" t="s">
        <v>202</v>
      </c>
      <c r="G928" s="32"/>
      <c r="H928" s="36">
        <v>48</v>
      </c>
      <c r="I928" s="89">
        <v>30460</v>
      </c>
      <c r="J928" s="89">
        <v>30459.51</v>
      </c>
      <c r="K928" s="101">
        <f t="shared" si="44"/>
        <v>99.9983913328956</v>
      </c>
    </row>
    <row r="929" spans="1:11" ht="15.75">
      <c r="A929" s="37" t="s">
        <v>349</v>
      </c>
      <c r="B929" s="38" t="s">
        <v>192</v>
      </c>
      <c r="C929" s="38" t="s">
        <v>8</v>
      </c>
      <c r="D929" s="38" t="s">
        <v>14</v>
      </c>
      <c r="E929" s="38" t="s">
        <v>390</v>
      </c>
      <c r="F929" s="38" t="s">
        <v>153</v>
      </c>
      <c r="G929" s="32"/>
      <c r="H929" s="36">
        <f>H930+H931</f>
        <v>1086</v>
      </c>
      <c r="I929" s="89">
        <f>I930+I931</f>
        <v>959385</v>
      </c>
      <c r="J929" s="89">
        <f>J930+J931</f>
        <v>947773.21</v>
      </c>
      <c r="K929" s="101">
        <f t="shared" si="44"/>
        <v>98.78966316963471</v>
      </c>
    </row>
    <row r="930" spans="1:11" ht="31.5">
      <c r="A930" s="37" t="s">
        <v>158</v>
      </c>
      <c r="B930" s="38" t="s">
        <v>192</v>
      </c>
      <c r="C930" s="38" t="s">
        <v>8</v>
      </c>
      <c r="D930" s="38" t="s">
        <v>14</v>
      </c>
      <c r="E930" s="38" t="s">
        <v>390</v>
      </c>
      <c r="F930" s="38" t="s">
        <v>155</v>
      </c>
      <c r="G930" s="32"/>
      <c r="H930" s="36">
        <v>692</v>
      </c>
      <c r="I930" s="89">
        <v>428269</v>
      </c>
      <c r="J930" s="89">
        <v>422324.49</v>
      </c>
      <c r="K930" s="101">
        <f t="shared" si="44"/>
        <v>98.61196817887823</v>
      </c>
    </row>
    <row r="931" spans="1:11" ht="15.75">
      <c r="A931" s="37" t="s">
        <v>243</v>
      </c>
      <c r="B931" s="38" t="s">
        <v>192</v>
      </c>
      <c r="C931" s="38" t="s">
        <v>8</v>
      </c>
      <c r="D931" s="38" t="s">
        <v>14</v>
      </c>
      <c r="E931" s="38" t="s">
        <v>390</v>
      </c>
      <c r="F931" s="38" t="s">
        <v>156</v>
      </c>
      <c r="G931" s="32"/>
      <c r="H931" s="36">
        <v>394</v>
      </c>
      <c r="I931" s="89">
        <v>531116</v>
      </c>
      <c r="J931" s="89">
        <v>525448.72</v>
      </c>
      <c r="K931" s="101">
        <f t="shared" si="44"/>
        <v>98.93294873436311</v>
      </c>
    </row>
    <row r="932" spans="1:11" ht="15.75">
      <c r="A932" s="37" t="s">
        <v>159</v>
      </c>
      <c r="B932" s="38" t="s">
        <v>192</v>
      </c>
      <c r="C932" s="38" t="s">
        <v>8</v>
      </c>
      <c r="D932" s="38" t="s">
        <v>14</v>
      </c>
      <c r="E932" s="38" t="s">
        <v>390</v>
      </c>
      <c r="F932" s="38" t="s">
        <v>160</v>
      </c>
      <c r="G932" s="32"/>
      <c r="H932" s="36">
        <f>H933+H934</f>
        <v>25</v>
      </c>
      <c r="I932" s="89">
        <f>I933+I934</f>
        <v>10445</v>
      </c>
      <c r="J932" s="89">
        <f>J933+J934</f>
        <v>10444.08</v>
      </c>
      <c r="K932" s="101">
        <f t="shared" si="44"/>
        <v>99.99119195787458</v>
      </c>
    </row>
    <row r="933" spans="1:11" ht="15.75">
      <c r="A933" s="37" t="s">
        <v>163</v>
      </c>
      <c r="B933" s="38" t="s">
        <v>192</v>
      </c>
      <c r="C933" s="38" t="s">
        <v>8</v>
      </c>
      <c r="D933" s="38" t="s">
        <v>14</v>
      </c>
      <c r="E933" s="38" t="s">
        <v>390</v>
      </c>
      <c r="F933" s="38" t="s">
        <v>161</v>
      </c>
      <c r="G933" s="32"/>
      <c r="H933" s="36">
        <v>15</v>
      </c>
      <c r="I933" s="89">
        <v>3210</v>
      </c>
      <c r="J933" s="89">
        <v>3210</v>
      </c>
      <c r="K933" s="101">
        <f t="shared" si="44"/>
        <v>100</v>
      </c>
    </row>
    <row r="934" spans="1:11" ht="15.75">
      <c r="A934" s="37" t="s">
        <v>164</v>
      </c>
      <c r="B934" s="38" t="s">
        <v>192</v>
      </c>
      <c r="C934" s="38" t="s">
        <v>8</v>
      </c>
      <c r="D934" s="38" t="s">
        <v>14</v>
      </c>
      <c r="E934" s="38" t="s">
        <v>390</v>
      </c>
      <c r="F934" s="38" t="s">
        <v>162</v>
      </c>
      <c r="G934" s="32"/>
      <c r="H934" s="36">
        <v>10</v>
      </c>
      <c r="I934" s="89">
        <v>7235</v>
      </c>
      <c r="J934" s="89">
        <v>7234.08</v>
      </c>
      <c r="K934" s="101">
        <f t="shared" si="44"/>
        <v>99.98728403593643</v>
      </c>
    </row>
    <row r="935" spans="1:11" ht="78.75">
      <c r="A935" s="37" t="s">
        <v>776</v>
      </c>
      <c r="B935" s="38" t="s">
        <v>192</v>
      </c>
      <c r="C935" s="38" t="s">
        <v>8</v>
      </c>
      <c r="D935" s="38" t="s">
        <v>14</v>
      </c>
      <c r="E935" s="38" t="s">
        <v>391</v>
      </c>
      <c r="F935" s="38"/>
      <c r="G935" s="32"/>
      <c r="H935" s="36">
        <f>H937+H936</f>
        <v>100</v>
      </c>
      <c r="I935" s="89">
        <f>I937+I936</f>
        <v>11800</v>
      </c>
      <c r="J935" s="89">
        <f>J937+J936</f>
        <v>11300</v>
      </c>
      <c r="K935" s="101">
        <f t="shared" si="44"/>
        <v>95.76271186440678</v>
      </c>
    </row>
    <row r="936" spans="1:11" ht="31.5" hidden="1">
      <c r="A936" s="37" t="s">
        <v>241</v>
      </c>
      <c r="B936" s="38" t="s">
        <v>192</v>
      </c>
      <c r="C936" s="38" t="s">
        <v>8</v>
      </c>
      <c r="D936" s="38" t="s">
        <v>14</v>
      </c>
      <c r="E936" s="38" t="s">
        <v>391</v>
      </c>
      <c r="F936" s="38" t="s">
        <v>151</v>
      </c>
      <c r="G936" s="32"/>
      <c r="H936" s="36">
        <v>7</v>
      </c>
      <c r="I936" s="89"/>
      <c r="J936" s="89"/>
      <c r="K936" s="101" t="e">
        <f t="shared" si="44"/>
        <v>#DIV/0!</v>
      </c>
    </row>
    <row r="937" spans="1:11" ht="15.75">
      <c r="A937" s="37" t="s">
        <v>243</v>
      </c>
      <c r="B937" s="38" t="s">
        <v>192</v>
      </c>
      <c r="C937" s="38" t="s">
        <v>8</v>
      </c>
      <c r="D937" s="38" t="s">
        <v>14</v>
      </c>
      <c r="E937" s="38" t="s">
        <v>391</v>
      </c>
      <c r="F937" s="38" t="s">
        <v>156</v>
      </c>
      <c r="G937" s="32"/>
      <c r="H937" s="36">
        <v>93</v>
      </c>
      <c r="I937" s="89">
        <v>11800</v>
      </c>
      <c r="J937" s="89">
        <v>11300</v>
      </c>
      <c r="K937" s="101">
        <f t="shared" si="44"/>
        <v>95.76271186440678</v>
      </c>
    </row>
    <row r="938" spans="1:11" ht="15.75" hidden="1">
      <c r="A938" s="37" t="s">
        <v>18</v>
      </c>
      <c r="B938" s="38" t="s">
        <v>192</v>
      </c>
      <c r="C938" s="38" t="s">
        <v>8</v>
      </c>
      <c r="D938" s="38" t="s">
        <v>74</v>
      </c>
      <c r="E938" s="38"/>
      <c r="F938" s="38"/>
      <c r="G938" s="32" t="e">
        <v>#REF!</v>
      </c>
      <c r="H938" s="36">
        <f>H939</f>
        <v>49397</v>
      </c>
      <c r="I938" s="89">
        <f>I939</f>
        <v>0</v>
      </c>
      <c r="J938" s="89">
        <f>J939</f>
        <v>0</v>
      </c>
      <c r="K938" s="101" t="e">
        <f t="shared" si="44"/>
        <v>#DIV/0!</v>
      </c>
    </row>
    <row r="939" spans="1:11" ht="31.5" hidden="1">
      <c r="A939" s="37" t="s">
        <v>773</v>
      </c>
      <c r="B939" s="38" t="s">
        <v>192</v>
      </c>
      <c r="C939" s="38" t="s">
        <v>8</v>
      </c>
      <c r="D939" s="38" t="s">
        <v>74</v>
      </c>
      <c r="E939" s="38" t="s">
        <v>87</v>
      </c>
      <c r="F939" s="38"/>
      <c r="G939" s="32"/>
      <c r="H939" s="36">
        <f aca="true" t="shared" si="45" ref="H939:I942">H940</f>
        <v>49397</v>
      </c>
      <c r="I939" s="89">
        <f t="shared" si="45"/>
        <v>0</v>
      </c>
      <c r="J939" s="89">
        <f>J940</f>
        <v>0</v>
      </c>
      <c r="K939" s="101" t="e">
        <f t="shared" si="44"/>
        <v>#DIV/0!</v>
      </c>
    </row>
    <row r="940" spans="1:11" ht="63" hidden="1">
      <c r="A940" s="37" t="s">
        <v>777</v>
      </c>
      <c r="B940" s="38" t="s">
        <v>192</v>
      </c>
      <c r="C940" s="38" t="s">
        <v>8</v>
      </c>
      <c r="D940" s="38" t="s">
        <v>74</v>
      </c>
      <c r="E940" s="38" t="s">
        <v>393</v>
      </c>
      <c r="F940" s="38"/>
      <c r="G940" s="32"/>
      <c r="H940" s="36">
        <f t="shared" si="45"/>
        <v>49397</v>
      </c>
      <c r="I940" s="89">
        <f t="shared" si="45"/>
        <v>0</v>
      </c>
      <c r="J940" s="89">
        <f>J941</f>
        <v>0</v>
      </c>
      <c r="K940" s="101" t="e">
        <f t="shared" si="44"/>
        <v>#DIV/0!</v>
      </c>
    </row>
    <row r="941" spans="1:11" ht="110.25" hidden="1">
      <c r="A941" s="37" t="s">
        <v>778</v>
      </c>
      <c r="B941" s="38" t="s">
        <v>192</v>
      </c>
      <c r="C941" s="38" t="s">
        <v>8</v>
      </c>
      <c r="D941" s="38" t="s">
        <v>74</v>
      </c>
      <c r="E941" s="38" t="s">
        <v>394</v>
      </c>
      <c r="F941" s="38"/>
      <c r="G941" s="32"/>
      <c r="H941" s="36">
        <f t="shared" si="45"/>
        <v>49397</v>
      </c>
      <c r="I941" s="89">
        <f t="shared" si="45"/>
        <v>0</v>
      </c>
      <c r="J941" s="89">
        <f>J942</f>
        <v>0</v>
      </c>
      <c r="K941" s="101" t="e">
        <f t="shared" si="44"/>
        <v>#DIV/0!</v>
      </c>
    </row>
    <row r="942" spans="1:11" ht="78.75" hidden="1">
      <c r="A942" s="37" t="s">
        <v>779</v>
      </c>
      <c r="B942" s="38" t="s">
        <v>192</v>
      </c>
      <c r="C942" s="38" t="s">
        <v>8</v>
      </c>
      <c r="D942" s="38" t="s">
        <v>74</v>
      </c>
      <c r="E942" s="38" t="s">
        <v>395</v>
      </c>
      <c r="F942" s="38"/>
      <c r="G942" s="32"/>
      <c r="H942" s="36">
        <f t="shared" si="45"/>
        <v>49397</v>
      </c>
      <c r="I942" s="89">
        <f t="shared" si="45"/>
        <v>0</v>
      </c>
      <c r="J942" s="89">
        <f>J943</f>
        <v>0</v>
      </c>
      <c r="K942" s="101" t="e">
        <f t="shared" si="44"/>
        <v>#DIV/0!</v>
      </c>
    </row>
    <row r="943" spans="1:11" ht="15.75" hidden="1">
      <c r="A943" s="37" t="s">
        <v>166</v>
      </c>
      <c r="B943" s="38" t="s">
        <v>192</v>
      </c>
      <c r="C943" s="38" t="s">
        <v>8</v>
      </c>
      <c r="D943" s="38" t="s">
        <v>74</v>
      </c>
      <c r="E943" s="38" t="s">
        <v>395</v>
      </c>
      <c r="F943" s="38" t="s">
        <v>165</v>
      </c>
      <c r="G943" s="32"/>
      <c r="H943" s="36">
        <f>53057+280-3940</f>
        <v>49397</v>
      </c>
      <c r="I943" s="89"/>
      <c r="J943" s="89"/>
      <c r="K943" s="101" t="e">
        <f t="shared" si="44"/>
        <v>#DIV/0!</v>
      </c>
    </row>
    <row r="944" spans="1:11" ht="15.75">
      <c r="A944" s="37" t="s">
        <v>20</v>
      </c>
      <c r="B944" s="38" t="s">
        <v>192</v>
      </c>
      <c r="C944" s="38" t="s">
        <v>8</v>
      </c>
      <c r="D944" s="38" t="s">
        <v>134</v>
      </c>
      <c r="E944" s="38"/>
      <c r="F944" s="38"/>
      <c r="G944" s="32" t="e">
        <f>#REF!+#REF!+#REF!</f>
        <v>#REF!</v>
      </c>
      <c r="H944" s="36">
        <f>H949+H951+H945</f>
        <v>-64191</v>
      </c>
      <c r="I944" s="89">
        <f>I949+I951+I945</f>
        <v>310000</v>
      </c>
      <c r="J944" s="89">
        <f>J949+J951+J945</f>
        <v>206000</v>
      </c>
      <c r="K944" s="101">
        <f t="shared" si="44"/>
        <v>66.45161290322581</v>
      </c>
    </row>
    <row r="945" spans="1:11" ht="31.5">
      <c r="A945" s="37" t="s">
        <v>773</v>
      </c>
      <c r="B945" s="38" t="s">
        <v>192</v>
      </c>
      <c r="C945" s="38" t="s">
        <v>8</v>
      </c>
      <c r="D945" s="38" t="s">
        <v>134</v>
      </c>
      <c r="E945" s="38" t="s">
        <v>87</v>
      </c>
      <c r="F945" s="38"/>
      <c r="G945" s="32"/>
      <c r="H945" s="36">
        <f aca="true" t="shared" si="46" ref="H945:I947">H946</f>
        <v>10000</v>
      </c>
      <c r="I945" s="89">
        <f t="shared" si="46"/>
        <v>310000</v>
      </c>
      <c r="J945" s="89">
        <f>J946</f>
        <v>206000</v>
      </c>
      <c r="K945" s="101">
        <f t="shared" si="44"/>
        <v>66.45161290322581</v>
      </c>
    </row>
    <row r="946" spans="1:11" ht="63">
      <c r="A946" s="37" t="s">
        <v>777</v>
      </c>
      <c r="B946" s="38" t="s">
        <v>192</v>
      </c>
      <c r="C946" s="38" t="s">
        <v>8</v>
      </c>
      <c r="D946" s="38" t="s">
        <v>134</v>
      </c>
      <c r="E946" s="38" t="s">
        <v>393</v>
      </c>
      <c r="F946" s="38"/>
      <c r="G946" s="32"/>
      <c r="H946" s="36">
        <f t="shared" si="46"/>
        <v>10000</v>
      </c>
      <c r="I946" s="89">
        <f t="shared" si="46"/>
        <v>310000</v>
      </c>
      <c r="J946" s="89">
        <f>J947</f>
        <v>206000</v>
      </c>
      <c r="K946" s="101">
        <f t="shared" si="44"/>
        <v>66.45161290322581</v>
      </c>
    </row>
    <row r="947" spans="1:11" ht="110.25">
      <c r="A947" s="37" t="s">
        <v>778</v>
      </c>
      <c r="B947" s="38" t="s">
        <v>192</v>
      </c>
      <c r="C947" s="38" t="s">
        <v>8</v>
      </c>
      <c r="D947" s="38" t="s">
        <v>134</v>
      </c>
      <c r="E947" s="38" t="s">
        <v>394</v>
      </c>
      <c r="F947" s="38"/>
      <c r="G947" s="32"/>
      <c r="H947" s="36">
        <f t="shared" si="46"/>
        <v>10000</v>
      </c>
      <c r="I947" s="89">
        <f t="shared" si="46"/>
        <v>310000</v>
      </c>
      <c r="J947" s="89">
        <f>J948</f>
        <v>206000</v>
      </c>
      <c r="K947" s="101">
        <f t="shared" si="44"/>
        <v>66.45161290322581</v>
      </c>
    </row>
    <row r="948" spans="1:11" ht="63">
      <c r="A948" s="37" t="s">
        <v>214</v>
      </c>
      <c r="B948" s="38" t="s">
        <v>192</v>
      </c>
      <c r="C948" s="38" t="s">
        <v>8</v>
      </c>
      <c r="D948" s="38" t="s">
        <v>134</v>
      </c>
      <c r="E948" s="38" t="s">
        <v>394</v>
      </c>
      <c r="F948" s="38" t="s">
        <v>213</v>
      </c>
      <c r="G948" s="32"/>
      <c r="H948" s="36">
        <v>10000</v>
      </c>
      <c r="I948" s="89">
        <v>310000</v>
      </c>
      <c r="J948" s="89">
        <v>206000</v>
      </c>
      <c r="K948" s="101">
        <f t="shared" si="44"/>
        <v>66.45161290322581</v>
      </c>
    </row>
    <row r="949" spans="1:11" ht="15.75" hidden="1">
      <c r="A949" s="37" t="s">
        <v>70</v>
      </c>
      <c r="B949" s="38" t="s">
        <v>192</v>
      </c>
      <c r="C949" s="38" t="s">
        <v>8</v>
      </c>
      <c r="D949" s="38" t="s">
        <v>134</v>
      </c>
      <c r="E949" s="38" t="s">
        <v>93</v>
      </c>
      <c r="F949" s="38"/>
      <c r="G949" s="32"/>
      <c r="H949" s="36">
        <f>H950</f>
        <v>-10000</v>
      </c>
      <c r="I949" s="89">
        <f>I950</f>
        <v>0</v>
      </c>
      <c r="J949" s="89">
        <f>J950</f>
        <v>0</v>
      </c>
      <c r="K949" s="101" t="e">
        <f t="shared" si="44"/>
        <v>#DIV/0!</v>
      </c>
    </row>
    <row r="950" spans="1:11" ht="63" hidden="1">
      <c r="A950" s="37" t="s">
        <v>214</v>
      </c>
      <c r="B950" s="38" t="s">
        <v>192</v>
      </c>
      <c r="C950" s="38" t="s">
        <v>8</v>
      </c>
      <c r="D950" s="38" t="s">
        <v>134</v>
      </c>
      <c r="E950" s="38" t="s">
        <v>93</v>
      </c>
      <c r="F950" s="38" t="s">
        <v>213</v>
      </c>
      <c r="G950" s="32"/>
      <c r="H950" s="36">
        <v>-10000</v>
      </c>
      <c r="I950" s="89"/>
      <c r="J950" s="89"/>
      <c r="K950" s="101" t="e">
        <f t="shared" si="44"/>
        <v>#DIV/0!</v>
      </c>
    </row>
    <row r="951" spans="1:11" ht="15.75" hidden="1">
      <c r="A951" s="37" t="s">
        <v>90</v>
      </c>
      <c r="B951" s="38" t="s">
        <v>192</v>
      </c>
      <c r="C951" s="38" t="s">
        <v>8</v>
      </c>
      <c r="D951" s="38" t="s">
        <v>134</v>
      </c>
      <c r="E951" s="38" t="s">
        <v>133</v>
      </c>
      <c r="F951" s="38"/>
      <c r="G951" s="32" t="e">
        <f>#REF!+#REF!+#REF!</f>
        <v>#REF!</v>
      </c>
      <c r="H951" s="36">
        <f>H952</f>
        <v>-64191</v>
      </c>
      <c r="I951" s="89">
        <f>I952</f>
        <v>0</v>
      </c>
      <c r="J951" s="89">
        <f>J952</f>
        <v>0</v>
      </c>
      <c r="K951" s="101" t="e">
        <f t="shared" si="44"/>
        <v>#DIV/0!</v>
      </c>
    </row>
    <row r="952" spans="1:11" ht="15.75" hidden="1">
      <c r="A952" s="37" t="s">
        <v>204</v>
      </c>
      <c r="B952" s="38" t="s">
        <v>192</v>
      </c>
      <c r="C952" s="38" t="s">
        <v>8</v>
      </c>
      <c r="D952" s="38" t="s">
        <v>134</v>
      </c>
      <c r="E952" s="38" t="s">
        <v>133</v>
      </c>
      <c r="F952" s="38" t="s">
        <v>156</v>
      </c>
      <c r="G952" s="32" t="e">
        <f>#REF!+#REF!+#REF!</f>
        <v>#REF!</v>
      </c>
      <c r="H952" s="36">
        <v>-64191</v>
      </c>
      <c r="I952" s="89"/>
      <c r="J952" s="89"/>
      <c r="K952" s="101" t="e">
        <f t="shared" si="44"/>
        <v>#DIV/0!</v>
      </c>
    </row>
    <row r="953" spans="1:11" ht="15.75" hidden="1">
      <c r="A953" s="37" t="s">
        <v>66</v>
      </c>
      <c r="B953" s="38" t="s">
        <v>192</v>
      </c>
      <c r="C953" s="38" t="s">
        <v>13</v>
      </c>
      <c r="D953" s="38" t="s">
        <v>9</v>
      </c>
      <c r="E953" s="38"/>
      <c r="F953" s="38"/>
      <c r="G953" s="32" t="e">
        <f>#REF!+#REF!+#REF!</f>
        <v>#REF!</v>
      </c>
      <c r="H953" s="36">
        <f aca="true" t="shared" si="47" ref="H953:J954">H954</f>
        <v>-1000</v>
      </c>
      <c r="I953" s="89">
        <f t="shared" si="47"/>
        <v>0</v>
      </c>
      <c r="J953" s="89">
        <f t="shared" si="47"/>
        <v>0</v>
      </c>
      <c r="K953" s="101" t="e">
        <f t="shared" si="44"/>
        <v>#DIV/0!</v>
      </c>
    </row>
    <row r="954" spans="1:11" ht="15.75" hidden="1">
      <c r="A954" s="37" t="s">
        <v>75</v>
      </c>
      <c r="B954" s="38" t="s">
        <v>192</v>
      </c>
      <c r="C954" s="38" t="s">
        <v>13</v>
      </c>
      <c r="D954" s="38" t="s">
        <v>16</v>
      </c>
      <c r="E954" s="38"/>
      <c r="F954" s="38"/>
      <c r="G954" s="32" t="e">
        <f>#REF!+#REF!+#REF!</f>
        <v>#REF!</v>
      </c>
      <c r="H954" s="36">
        <f t="shared" si="47"/>
        <v>-1000</v>
      </c>
      <c r="I954" s="89">
        <f t="shared" si="47"/>
        <v>0</v>
      </c>
      <c r="J954" s="89">
        <f t="shared" si="47"/>
        <v>0</v>
      </c>
      <c r="K954" s="101" t="e">
        <f t="shared" si="44"/>
        <v>#DIV/0!</v>
      </c>
    </row>
    <row r="955" spans="1:11" ht="15.75" hidden="1">
      <c r="A955" s="37" t="s">
        <v>70</v>
      </c>
      <c r="B955" s="38" t="s">
        <v>192</v>
      </c>
      <c r="C955" s="38" t="s">
        <v>13</v>
      </c>
      <c r="D955" s="38" t="s">
        <v>16</v>
      </c>
      <c r="E955" s="38" t="s">
        <v>93</v>
      </c>
      <c r="F955" s="38"/>
      <c r="G955" s="32"/>
      <c r="H955" s="36">
        <f>H956</f>
        <v>-1000</v>
      </c>
      <c r="I955" s="89">
        <f>I956</f>
        <v>0</v>
      </c>
      <c r="J955" s="89">
        <f>J956</f>
        <v>0</v>
      </c>
      <c r="K955" s="101" t="e">
        <f t="shared" si="44"/>
        <v>#DIV/0!</v>
      </c>
    </row>
    <row r="956" spans="1:11" ht="63" hidden="1">
      <c r="A956" s="37" t="s">
        <v>205</v>
      </c>
      <c r="B956" s="38" t="s">
        <v>192</v>
      </c>
      <c r="C956" s="38" t="s">
        <v>13</v>
      </c>
      <c r="D956" s="38" t="s">
        <v>16</v>
      </c>
      <c r="E956" s="38" t="s">
        <v>93</v>
      </c>
      <c r="F956" s="38" t="s">
        <v>178</v>
      </c>
      <c r="G956" s="32"/>
      <c r="H956" s="36">
        <v>-1000</v>
      </c>
      <c r="I956" s="89"/>
      <c r="J956" s="89"/>
      <c r="K956" s="101" t="e">
        <f t="shared" si="44"/>
        <v>#DIV/0!</v>
      </c>
    </row>
    <row r="957" spans="1:11" ht="15.75">
      <c r="A957" s="37" t="s">
        <v>25</v>
      </c>
      <c r="B957" s="38" t="s">
        <v>192</v>
      </c>
      <c r="C957" s="38" t="s">
        <v>26</v>
      </c>
      <c r="D957" s="38" t="s">
        <v>9</v>
      </c>
      <c r="E957" s="38"/>
      <c r="F957" s="38"/>
      <c r="G957" s="32" t="e">
        <f>#REF!+#REF!+#REF!</f>
        <v>#REF!</v>
      </c>
      <c r="H957" s="36">
        <f>H958</f>
        <v>-6500</v>
      </c>
      <c r="I957" s="89">
        <f>I958</f>
        <v>67232966.48</v>
      </c>
      <c r="J957" s="89">
        <f>J958</f>
        <v>65938682.85</v>
      </c>
      <c r="K957" s="101">
        <f t="shared" si="44"/>
        <v>98.07492708151585</v>
      </c>
    </row>
    <row r="958" spans="1:11" ht="15.75">
      <c r="A958" s="37" t="s">
        <v>28</v>
      </c>
      <c r="B958" s="38" t="s">
        <v>192</v>
      </c>
      <c r="C958" s="38" t="s">
        <v>26</v>
      </c>
      <c r="D958" s="38" t="s">
        <v>22</v>
      </c>
      <c r="E958" s="38"/>
      <c r="F958" s="38"/>
      <c r="G958" s="32" t="e">
        <f>#REF!+#REF!+#REF!</f>
        <v>#REF!</v>
      </c>
      <c r="H958" s="36">
        <f>H968+H959+H971</f>
        <v>-6500</v>
      </c>
      <c r="I958" s="89">
        <f>I968+I959+I971</f>
        <v>67232966.48</v>
      </c>
      <c r="J958" s="89">
        <f>J968+J959+J971</f>
        <v>65938682.85</v>
      </c>
      <c r="K958" s="101">
        <f t="shared" si="44"/>
        <v>98.07492708151585</v>
      </c>
    </row>
    <row r="959" spans="1:11" ht="47.25">
      <c r="A959" s="37" t="s">
        <v>622</v>
      </c>
      <c r="B959" s="38" t="s">
        <v>192</v>
      </c>
      <c r="C959" s="38" t="s">
        <v>26</v>
      </c>
      <c r="D959" s="38" t="s">
        <v>22</v>
      </c>
      <c r="E959" s="38" t="s">
        <v>286</v>
      </c>
      <c r="F959" s="38"/>
      <c r="G959" s="32" t="e">
        <f>#REF!+#REF!+#REF!</f>
        <v>#REF!</v>
      </c>
      <c r="H959" s="36">
        <f aca="true" t="shared" si="48" ref="H959:J960">H960</f>
        <v>8000</v>
      </c>
      <c r="I959" s="89">
        <f t="shared" si="48"/>
        <v>7311086.26</v>
      </c>
      <c r="J959" s="89">
        <f t="shared" si="48"/>
        <v>6016802.63</v>
      </c>
      <c r="K959" s="101">
        <f t="shared" si="44"/>
        <v>82.29697224226157</v>
      </c>
    </row>
    <row r="960" spans="1:11" ht="78.75">
      <c r="A960" s="37" t="s">
        <v>626</v>
      </c>
      <c r="B960" s="38" t="s">
        <v>192</v>
      </c>
      <c r="C960" s="38" t="s">
        <v>26</v>
      </c>
      <c r="D960" s="38" t="s">
        <v>22</v>
      </c>
      <c r="E960" s="38" t="s">
        <v>21</v>
      </c>
      <c r="F960" s="38"/>
      <c r="G960" s="32" t="e">
        <f>#REF!+#REF!+#REF!</f>
        <v>#REF!</v>
      </c>
      <c r="H960" s="36">
        <f t="shared" si="48"/>
        <v>8000</v>
      </c>
      <c r="I960" s="89">
        <f t="shared" si="48"/>
        <v>7311086.26</v>
      </c>
      <c r="J960" s="89">
        <f t="shared" si="48"/>
        <v>6016802.63</v>
      </c>
      <c r="K960" s="101">
        <f t="shared" si="44"/>
        <v>82.29697224226157</v>
      </c>
    </row>
    <row r="961" spans="1:11" ht="110.25">
      <c r="A961" s="37" t="s">
        <v>780</v>
      </c>
      <c r="B961" s="38" t="s">
        <v>192</v>
      </c>
      <c r="C961" s="38" t="s">
        <v>26</v>
      </c>
      <c r="D961" s="38" t="s">
        <v>22</v>
      </c>
      <c r="E961" s="38" t="s">
        <v>396</v>
      </c>
      <c r="F961" s="38"/>
      <c r="G961" s="32"/>
      <c r="H961" s="36">
        <f>H962+H964+H966</f>
        <v>8000</v>
      </c>
      <c r="I961" s="89">
        <f>I962+I964+I966</f>
        <v>7311086.26</v>
      </c>
      <c r="J961" s="89">
        <f>J962+J964+J966</f>
        <v>6016802.63</v>
      </c>
      <c r="K961" s="101">
        <f t="shared" si="44"/>
        <v>82.29697224226157</v>
      </c>
    </row>
    <row r="962" spans="1:11" ht="63" hidden="1">
      <c r="A962" s="37" t="s">
        <v>400</v>
      </c>
      <c r="B962" s="38" t="s">
        <v>192</v>
      </c>
      <c r="C962" s="38" t="s">
        <v>26</v>
      </c>
      <c r="D962" s="38" t="s">
        <v>22</v>
      </c>
      <c r="E962" s="38" t="s">
        <v>397</v>
      </c>
      <c r="F962" s="38"/>
      <c r="G962" s="32"/>
      <c r="H962" s="36">
        <f>H963</f>
        <v>0</v>
      </c>
      <c r="I962" s="89">
        <f>I963</f>
        <v>0</v>
      </c>
      <c r="J962" s="89">
        <f>J963</f>
        <v>0</v>
      </c>
      <c r="K962" s="101" t="e">
        <f t="shared" si="44"/>
        <v>#DIV/0!</v>
      </c>
    </row>
    <row r="963" spans="1:11" ht="31.5" hidden="1">
      <c r="A963" s="37" t="s">
        <v>291</v>
      </c>
      <c r="B963" s="38" t="s">
        <v>192</v>
      </c>
      <c r="C963" s="38" t="s">
        <v>26</v>
      </c>
      <c r="D963" s="38" t="s">
        <v>22</v>
      </c>
      <c r="E963" s="38" t="s">
        <v>397</v>
      </c>
      <c r="F963" s="38" t="s">
        <v>178</v>
      </c>
      <c r="G963" s="32"/>
      <c r="H963" s="36"/>
      <c r="I963" s="89"/>
      <c r="J963" s="89"/>
      <c r="K963" s="101" t="e">
        <f t="shared" si="44"/>
        <v>#DIV/0!</v>
      </c>
    </row>
    <row r="964" spans="1:11" ht="157.5">
      <c r="A964" s="37" t="s">
        <v>781</v>
      </c>
      <c r="B964" s="38" t="s">
        <v>192</v>
      </c>
      <c r="C964" s="38" t="s">
        <v>26</v>
      </c>
      <c r="D964" s="38" t="s">
        <v>22</v>
      </c>
      <c r="E964" s="38" t="s">
        <v>398</v>
      </c>
      <c r="F964" s="38"/>
      <c r="G964" s="32"/>
      <c r="H964" s="36">
        <f>H965</f>
        <v>2000</v>
      </c>
      <c r="I964" s="89">
        <f>I965</f>
        <v>2621231.26</v>
      </c>
      <c r="J964" s="89">
        <f>J965</f>
        <v>2621231.26</v>
      </c>
      <c r="K964" s="101">
        <f t="shared" si="44"/>
        <v>100</v>
      </c>
    </row>
    <row r="965" spans="1:11" ht="31.5">
      <c r="A965" s="37" t="s">
        <v>291</v>
      </c>
      <c r="B965" s="38" t="s">
        <v>192</v>
      </c>
      <c r="C965" s="38" t="s">
        <v>26</v>
      </c>
      <c r="D965" s="38" t="s">
        <v>22</v>
      </c>
      <c r="E965" s="38" t="s">
        <v>398</v>
      </c>
      <c r="F965" s="38" t="s">
        <v>178</v>
      </c>
      <c r="G965" s="32"/>
      <c r="H965" s="36">
        <v>2000</v>
      </c>
      <c r="I965" s="89">
        <v>2621231.26</v>
      </c>
      <c r="J965" s="89">
        <v>2621231.26</v>
      </c>
      <c r="K965" s="101">
        <f t="shared" si="44"/>
        <v>100</v>
      </c>
    </row>
    <row r="966" spans="1:11" ht="141.75">
      <c r="A966" s="37" t="s">
        <v>782</v>
      </c>
      <c r="B966" s="38" t="s">
        <v>192</v>
      </c>
      <c r="C966" s="38" t="s">
        <v>26</v>
      </c>
      <c r="D966" s="38" t="s">
        <v>22</v>
      </c>
      <c r="E966" s="38" t="s">
        <v>399</v>
      </c>
      <c r="F966" s="38"/>
      <c r="G966" s="32"/>
      <c r="H966" s="36">
        <f>H967</f>
        <v>6000</v>
      </c>
      <c r="I966" s="89">
        <f>I967</f>
        <v>4689855</v>
      </c>
      <c r="J966" s="89">
        <f>J967</f>
        <v>3395571.37</v>
      </c>
      <c r="K966" s="101">
        <f t="shared" si="44"/>
        <v>72.40248088693573</v>
      </c>
    </row>
    <row r="967" spans="1:11" ht="31.5">
      <c r="A967" s="37" t="s">
        <v>291</v>
      </c>
      <c r="B967" s="38" t="s">
        <v>192</v>
      </c>
      <c r="C967" s="38" t="s">
        <v>26</v>
      </c>
      <c r="D967" s="38" t="s">
        <v>22</v>
      </c>
      <c r="E967" s="38" t="s">
        <v>399</v>
      </c>
      <c r="F967" s="38" t="s">
        <v>178</v>
      </c>
      <c r="G967" s="32"/>
      <c r="H967" s="36">
        <v>6000</v>
      </c>
      <c r="I967" s="89">
        <v>4689855</v>
      </c>
      <c r="J967" s="89">
        <v>3395571.37</v>
      </c>
      <c r="K967" s="101">
        <f t="shared" si="44"/>
        <v>72.40248088693573</v>
      </c>
    </row>
    <row r="968" spans="1:11" ht="15.75" hidden="1">
      <c r="A968" s="37" t="s">
        <v>29</v>
      </c>
      <c r="B968" s="38" t="s">
        <v>192</v>
      </c>
      <c r="C968" s="38" t="s">
        <v>26</v>
      </c>
      <c r="D968" s="38" t="s">
        <v>22</v>
      </c>
      <c r="E968" s="38" t="s">
        <v>30</v>
      </c>
      <c r="F968" s="38"/>
      <c r="G968" s="32" t="e">
        <f>#REF!+#REF!+#REF!</f>
        <v>#REF!</v>
      </c>
      <c r="H968" s="36">
        <f>H969</f>
        <v>-14500</v>
      </c>
      <c r="I968" s="89">
        <f>I969</f>
        <v>0</v>
      </c>
      <c r="J968" s="89">
        <f>J969</f>
        <v>0</v>
      </c>
      <c r="K968" s="101" t="e">
        <f t="shared" si="44"/>
        <v>#DIV/0!</v>
      </c>
    </row>
    <row r="969" spans="1:11" ht="15.75" hidden="1">
      <c r="A969" s="37" t="s">
        <v>69</v>
      </c>
      <c r="B969" s="38" t="s">
        <v>192</v>
      </c>
      <c r="C969" s="38" t="s">
        <v>26</v>
      </c>
      <c r="D969" s="38" t="s">
        <v>22</v>
      </c>
      <c r="E969" s="38" t="s">
        <v>102</v>
      </c>
      <c r="F969" s="38"/>
      <c r="G969" s="32" t="e">
        <f>#REF!+#REF!+#REF!</f>
        <v>#REF!</v>
      </c>
      <c r="H969" s="36">
        <f>+H970</f>
        <v>-14500</v>
      </c>
      <c r="I969" s="89">
        <f>+I970</f>
        <v>0</v>
      </c>
      <c r="J969" s="89">
        <f>+J970</f>
        <v>0</v>
      </c>
      <c r="K969" s="101" t="e">
        <f t="shared" si="44"/>
        <v>#DIV/0!</v>
      </c>
    </row>
    <row r="970" spans="1:11" ht="31.5" hidden="1">
      <c r="A970" s="37" t="s">
        <v>179</v>
      </c>
      <c r="B970" s="38" t="s">
        <v>192</v>
      </c>
      <c r="C970" s="38" t="s">
        <v>26</v>
      </c>
      <c r="D970" s="38" t="s">
        <v>22</v>
      </c>
      <c r="E970" s="38" t="s">
        <v>102</v>
      </c>
      <c r="F970" s="38" t="s">
        <v>178</v>
      </c>
      <c r="G970" s="32"/>
      <c r="H970" s="36">
        <v>-14500</v>
      </c>
      <c r="I970" s="89"/>
      <c r="J970" s="89"/>
      <c r="K970" s="101" t="e">
        <f t="shared" si="44"/>
        <v>#DIV/0!</v>
      </c>
    </row>
    <row r="971" spans="1:11" ht="78.75">
      <c r="A971" s="37" t="s">
        <v>234</v>
      </c>
      <c r="B971" s="38" t="s">
        <v>192</v>
      </c>
      <c r="C971" s="38" t="s">
        <v>26</v>
      </c>
      <c r="D971" s="38" t="s">
        <v>22</v>
      </c>
      <c r="E971" s="38" t="s">
        <v>486</v>
      </c>
      <c r="F971" s="38"/>
      <c r="G971" s="32"/>
      <c r="H971" s="36">
        <f>H972</f>
        <v>0</v>
      </c>
      <c r="I971" s="89">
        <f>I972</f>
        <v>59921880.22</v>
      </c>
      <c r="J971" s="89">
        <f>J972</f>
        <v>59921880.22</v>
      </c>
      <c r="K971" s="101">
        <f t="shared" si="44"/>
        <v>100</v>
      </c>
    </row>
    <row r="972" spans="1:11" ht="31.5">
      <c r="A972" s="37" t="s">
        <v>179</v>
      </c>
      <c r="B972" s="38" t="s">
        <v>192</v>
      </c>
      <c r="C972" s="38" t="s">
        <v>26</v>
      </c>
      <c r="D972" s="38" t="s">
        <v>22</v>
      </c>
      <c r="E972" s="38" t="s">
        <v>486</v>
      </c>
      <c r="F972" s="38" t="s">
        <v>178</v>
      </c>
      <c r="G972" s="32"/>
      <c r="H972" s="36"/>
      <c r="I972" s="89">
        <v>59921880.22</v>
      </c>
      <c r="J972" s="89">
        <v>59921880.22</v>
      </c>
      <c r="K972" s="101">
        <f t="shared" si="44"/>
        <v>100</v>
      </c>
    </row>
    <row r="973" spans="1:11" ht="15.75">
      <c r="A973" s="37" t="s">
        <v>53</v>
      </c>
      <c r="B973" s="38" t="s">
        <v>192</v>
      </c>
      <c r="C973" s="38" t="s">
        <v>24</v>
      </c>
      <c r="D973" s="38" t="s">
        <v>9</v>
      </c>
      <c r="E973" s="38"/>
      <c r="F973" s="38"/>
      <c r="G973" s="32"/>
      <c r="H973" s="36">
        <f aca="true" t="shared" si="49" ref="H973:J977">H974</f>
        <v>6</v>
      </c>
      <c r="I973" s="89">
        <f t="shared" si="49"/>
        <v>2000</v>
      </c>
      <c r="J973" s="89">
        <f t="shared" si="49"/>
        <v>2000</v>
      </c>
      <c r="K973" s="101">
        <f t="shared" si="44"/>
        <v>100</v>
      </c>
    </row>
    <row r="974" spans="1:11" ht="15.75">
      <c r="A974" s="37" t="s">
        <v>58</v>
      </c>
      <c r="B974" s="38" t="s">
        <v>192</v>
      </c>
      <c r="C974" s="38" t="s">
        <v>24</v>
      </c>
      <c r="D974" s="38" t="s">
        <v>10</v>
      </c>
      <c r="E974" s="38"/>
      <c r="F974" s="38"/>
      <c r="G974" s="32"/>
      <c r="H974" s="36">
        <f t="shared" si="49"/>
        <v>6</v>
      </c>
      <c r="I974" s="89">
        <f t="shared" si="49"/>
        <v>2000</v>
      </c>
      <c r="J974" s="89">
        <f t="shared" si="49"/>
        <v>2000</v>
      </c>
      <c r="K974" s="101">
        <f t="shared" si="44"/>
        <v>100</v>
      </c>
    </row>
    <row r="975" spans="1:11" ht="31.5">
      <c r="A975" s="37" t="s">
        <v>773</v>
      </c>
      <c r="B975" s="38" t="s">
        <v>192</v>
      </c>
      <c r="C975" s="38" t="s">
        <v>24</v>
      </c>
      <c r="D975" s="38" t="s">
        <v>10</v>
      </c>
      <c r="E975" s="38" t="s">
        <v>87</v>
      </c>
      <c r="F975" s="38"/>
      <c r="G975" s="32"/>
      <c r="H975" s="36">
        <f t="shared" si="49"/>
        <v>6</v>
      </c>
      <c r="I975" s="89">
        <f t="shared" si="49"/>
        <v>2000</v>
      </c>
      <c r="J975" s="89">
        <f t="shared" si="49"/>
        <v>2000</v>
      </c>
      <c r="K975" s="101">
        <f t="shared" si="44"/>
        <v>100</v>
      </c>
    </row>
    <row r="976" spans="1:11" ht="94.5">
      <c r="A976" s="37" t="s">
        <v>774</v>
      </c>
      <c r="B976" s="38" t="s">
        <v>192</v>
      </c>
      <c r="C976" s="38" t="s">
        <v>24</v>
      </c>
      <c r="D976" s="38" t="s">
        <v>10</v>
      </c>
      <c r="E976" s="38" t="s">
        <v>389</v>
      </c>
      <c r="F976" s="38"/>
      <c r="G976" s="32"/>
      <c r="H976" s="36">
        <f t="shared" si="49"/>
        <v>6</v>
      </c>
      <c r="I976" s="89">
        <f t="shared" si="49"/>
        <v>2000</v>
      </c>
      <c r="J976" s="89">
        <f t="shared" si="49"/>
        <v>2000</v>
      </c>
      <c r="K976" s="101">
        <f t="shared" si="44"/>
        <v>100</v>
      </c>
    </row>
    <row r="977" spans="1:11" ht="78.75">
      <c r="A977" s="37" t="s">
        <v>783</v>
      </c>
      <c r="B977" s="38" t="s">
        <v>192</v>
      </c>
      <c r="C977" s="38" t="s">
        <v>24</v>
      </c>
      <c r="D977" s="38" t="s">
        <v>10</v>
      </c>
      <c r="E977" s="38" t="s">
        <v>392</v>
      </c>
      <c r="F977" s="38"/>
      <c r="G977" s="32"/>
      <c r="H977" s="36">
        <f t="shared" si="49"/>
        <v>6</v>
      </c>
      <c r="I977" s="89">
        <f t="shared" si="49"/>
        <v>2000</v>
      </c>
      <c r="J977" s="89">
        <f t="shared" si="49"/>
        <v>2000</v>
      </c>
      <c r="K977" s="101">
        <f t="shared" si="44"/>
        <v>100</v>
      </c>
    </row>
    <row r="978" spans="1:11" ht="31.5">
      <c r="A978" s="37" t="s">
        <v>250</v>
      </c>
      <c r="B978" s="38" t="s">
        <v>192</v>
      </c>
      <c r="C978" s="38" t="s">
        <v>24</v>
      </c>
      <c r="D978" s="38" t="s">
        <v>10</v>
      </c>
      <c r="E978" s="38" t="s">
        <v>392</v>
      </c>
      <c r="F978" s="38" t="s">
        <v>171</v>
      </c>
      <c r="G978" s="32"/>
      <c r="H978" s="36">
        <v>6</v>
      </c>
      <c r="I978" s="89">
        <v>2000</v>
      </c>
      <c r="J978" s="89">
        <v>2000</v>
      </c>
      <c r="K978" s="101">
        <f t="shared" si="44"/>
        <v>100</v>
      </c>
    </row>
    <row r="979" spans="1:11" ht="15.75">
      <c r="A979" s="37" t="s">
        <v>137</v>
      </c>
      <c r="B979" s="38" t="s">
        <v>192</v>
      </c>
      <c r="C979" s="38" t="s">
        <v>134</v>
      </c>
      <c r="D979" s="38" t="s">
        <v>8</v>
      </c>
      <c r="E979" s="38"/>
      <c r="F979" s="38"/>
      <c r="G979" s="32"/>
      <c r="H979" s="36">
        <f>H984+H980</f>
        <v>26400</v>
      </c>
      <c r="I979" s="89">
        <f>I984+I980</f>
        <v>83992423.48</v>
      </c>
      <c r="J979" s="89">
        <f>J984+J980</f>
        <v>83992423.48</v>
      </c>
      <c r="K979" s="101">
        <f t="shared" si="44"/>
        <v>100</v>
      </c>
    </row>
    <row r="980" spans="1:11" ht="31.5">
      <c r="A980" s="37" t="s">
        <v>773</v>
      </c>
      <c r="B980" s="38" t="s">
        <v>192</v>
      </c>
      <c r="C980" s="38" t="s">
        <v>134</v>
      </c>
      <c r="D980" s="38" t="s">
        <v>8</v>
      </c>
      <c r="E980" s="38" t="s">
        <v>87</v>
      </c>
      <c r="F980" s="38"/>
      <c r="G980" s="32"/>
      <c r="H980" s="36">
        <f aca="true" t="shared" si="50" ref="H980:I982">H981</f>
        <v>62400</v>
      </c>
      <c r="I980" s="89">
        <f t="shared" si="50"/>
        <v>83992423.48</v>
      </c>
      <c r="J980" s="89">
        <f>J981</f>
        <v>83992423.48</v>
      </c>
      <c r="K980" s="101">
        <f t="shared" si="44"/>
        <v>100</v>
      </c>
    </row>
    <row r="981" spans="1:11" ht="63">
      <c r="A981" s="37" t="s">
        <v>777</v>
      </c>
      <c r="B981" s="38" t="s">
        <v>192</v>
      </c>
      <c r="C981" s="38" t="s">
        <v>134</v>
      </c>
      <c r="D981" s="38" t="s">
        <v>8</v>
      </c>
      <c r="E981" s="38" t="s">
        <v>393</v>
      </c>
      <c r="F981" s="38"/>
      <c r="G981" s="32"/>
      <c r="H981" s="36">
        <f t="shared" si="50"/>
        <v>62400</v>
      </c>
      <c r="I981" s="89">
        <f t="shared" si="50"/>
        <v>83992423.48</v>
      </c>
      <c r="J981" s="89">
        <f>J982</f>
        <v>83992423.48</v>
      </c>
      <c r="K981" s="101">
        <f t="shared" si="44"/>
        <v>100</v>
      </c>
    </row>
    <row r="982" spans="1:11" ht="110.25">
      <c r="A982" s="37" t="s">
        <v>778</v>
      </c>
      <c r="B982" s="38" t="s">
        <v>192</v>
      </c>
      <c r="C982" s="38" t="s">
        <v>134</v>
      </c>
      <c r="D982" s="38" t="s">
        <v>8</v>
      </c>
      <c r="E982" s="38" t="s">
        <v>394</v>
      </c>
      <c r="F982" s="38"/>
      <c r="G982" s="32"/>
      <c r="H982" s="36">
        <f t="shared" si="50"/>
        <v>62400</v>
      </c>
      <c r="I982" s="89">
        <f t="shared" si="50"/>
        <v>83992423.48</v>
      </c>
      <c r="J982" s="89">
        <f>J983</f>
        <v>83992423.48</v>
      </c>
      <c r="K982" s="101">
        <f t="shared" si="44"/>
        <v>100</v>
      </c>
    </row>
    <row r="983" spans="1:11" ht="15.75">
      <c r="A983" s="37" t="s">
        <v>181</v>
      </c>
      <c r="B983" s="38" t="s">
        <v>192</v>
      </c>
      <c r="C983" s="38" t="s">
        <v>134</v>
      </c>
      <c r="D983" s="38" t="s">
        <v>8</v>
      </c>
      <c r="E983" s="38" t="s">
        <v>394</v>
      </c>
      <c r="F983" s="38" t="s">
        <v>401</v>
      </c>
      <c r="G983" s="32"/>
      <c r="H983" s="36">
        <v>62400</v>
      </c>
      <c r="I983" s="89">
        <v>83992423.48</v>
      </c>
      <c r="J983" s="89">
        <v>83992423.48</v>
      </c>
      <c r="K983" s="101">
        <f>J983/I983*100</f>
        <v>100</v>
      </c>
    </row>
    <row r="984" spans="1:9" ht="15.75" hidden="1">
      <c r="A984" s="37" t="s">
        <v>17</v>
      </c>
      <c r="B984" s="38" t="s">
        <v>192</v>
      </c>
      <c r="C984" s="38" t="s">
        <v>134</v>
      </c>
      <c r="D984" s="38" t="s">
        <v>8</v>
      </c>
      <c r="E984" s="38" t="s">
        <v>88</v>
      </c>
      <c r="F984" s="38"/>
      <c r="G984" s="32"/>
      <c r="H984" s="36">
        <f>+H985</f>
        <v>-36000</v>
      </c>
      <c r="I984" s="36">
        <f>+I985</f>
        <v>0</v>
      </c>
    </row>
    <row r="985" spans="1:9" ht="15.75" hidden="1">
      <c r="A985" s="37" t="s">
        <v>181</v>
      </c>
      <c r="B985" s="38" t="s">
        <v>192</v>
      </c>
      <c r="C985" s="38" t="s">
        <v>134</v>
      </c>
      <c r="D985" s="38" t="s">
        <v>8</v>
      </c>
      <c r="E985" s="38" t="s">
        <v>88</v>
      </c>
      <c r="F985" s="38" t="s">
        <v>180</v>
      </c>
      <c r="G985" s="32"/>
      <c r="H985" s="36">
        <v>-36000</v>
      </c>
      <c r="I985" s="36"/>
    </row>
    <row r="986" spans="1:9" ht="15.75">
      <c r="A986" s="50"/>
      <c r="B986" s="58"/>
      <c r="C986" s="58"/>
      <c r="D986" s="58"/>
      <c r="E986" s="58"/>
      <c r="F986" s="58"/>
      <c r="G986" s="51"/>
      <c r="H986" s="51"/>
      <c r="I986" s="51"/>
    </row>
    <row r="987" spans="1:9" ht="15.75">
      <c r="A987" s="57"/>
      <c r="B987" s="46"/>
      <c r="C987" s="46"/>
      <c r="D987" s="46"/>
      <c r="E987" s="46"/>
      <c r="F987" s="46"/>
      <c r="G987" s="51"/>
      <c r="H987" s="47"/>
      <c r="I987" s="47"/>
    </row>
    <row r="988" spans="1:11" ht="31.5">
      <c r="A988" s="30" t="s">
        <v>123</v>
      </c>
      <c r="B988" s="31" t="s">
        <v>193</v>
      </c>
      <c r="C988" s="34" t="s">
        <v>9</v>
      </c>
      <c r="D988" s="34" t="s">
        <v>9</v>
      </c>
      <c r="E988" s="31"/>
      <c r="F988" s="31"/>
      <c r="G988" s="36" t="e">
        <f>#REF!+#REF!+#REF!</f>
        <v>#REF!</v>
      </c>
      <c r="H988" s="32" t="e">
        <f>+H1018+H992+H989</f>
        <v>#REF!</v>
      </c>
      <c r="I988" s="92">
        <f>+I1018+I992+I989</f>
        <v>275242119.1</v>
      </c>
      <c r="J988" s="89">
        <f>+J1018+J992+J989</f>
        <v>265977400.96</v>
      </c>
      <c r="K988" s="101">
        <f aca="true" t="shared" si="51" ref="K988:K1051">J988/I988*100</f>
        <v>96.6339751451216</v>
      </c>
    </row>
    <row r="989" spans="1:11" ht="15.75" hidden="1">
      <c r="A989" s="37" t="s">
        <v>20</v>
      </c>
      <c r="B989" s="38" t="s">
        <v>193</v>
      </c>
      <c r="C989" s="38" t="s">
        <v>8</v>
      </c>
      <c r="D989" s="38" t="s">
        <v>134</v>
      </c>
      <c r="E989" s="38"/>
      <c r="F989" s="38"/>
      <c r="G989" s="32" t="e">
        <f>#REF!+#REF!+#REF!</f>
        <v>#REF!</v>
      </c>
      <c r="H989" s="36">
        <f aca="true" t="shared" si="52" ref="H989:J990">H990</f>
        <v>-60</v>
      </c>
      <c r="I989" s="89">
        <f t="shared" si="52"/>
        <v>0</v>
      </c>
      <c r="J989" s="89">
        <f t="shared" si="52"/>
        <v>0</v>
      </c>
      <c r="K989" s="101" t="e">
        <f t="shared" si="51"/>
        <v>#DIV/0!</v>
      </c>
    </row>
    <row r="990" spans="1:11" ht="15.75" hidden="1">
      <c r="A990" s="37" t="s">
        <v>70</v>
      </c>
      <c r="B990" s="38" t="s">
        <v>193</v>
      </c>
      <c r="C990" s="38" t="s">
        <v>8</v>
      </c>
      <c r="D990" s="38" t="s">
        <v>134</v>
      </c>
      <c r="E990" s="38" t="s">
        <v>93</v>
      </c>
      <c r="F990" s="38"/>
      <c r="G990" s="32" t="e">
        <f>#REF!+#REF!+#REF!</f>
        <v>#REF!</v>
      </c>
      <c r="H990" s="36">
        <f t="shared" si="52"/>
        <v>-60</v>
      </c>
      <c r="I990" s="89">
        <f t="shared" si="52"/>
        <v>0</v>
      </c>
      <c r="J990" s="89">
        <f t="shared" si="52"/>
        <v>0</v>
      </c>
      <c r="K990" s="101" t="e">
        <f t="shared" si="51"/>
        <v>#DIV/0!</v>
      </c>
    </row>
    <row r="991" spans="1:11" ht="15.75" hidden="1">
      <c r="A991" s="37" t="s">
        <v>157</v>
      </c>
      <c r="B991" s="38" t="s">
        <v>193</v>
      </c>
      <c r="C991" s="38" t="s">
        <v>8</v>
      </c>
      <c r="D991" s="38" t="s">
        <v>134</v>
      </c>
      <c r="E991" s="38" t="s">
        <v>93</v>
      </c>
      <c r="F991" s="38" t="s">
        <v>156</v>
      </c>
      <c r="G991" s="32" t="e">
        <f>#REF!+#REF!+#REF!</f>
        <v>#REF!</v>
      </c>
      <c r="H991" s="36">
        <f>128-188</f>
        <v>-60</v>
      </c>
      <c r="I991" s="89"/>
      <c r="J991" s="89"/>
      <c r="K991" s="101" t="e">
        <f t="shared" si="51"/>
        <v>#DIV/0!</v>
      </c>
    </row>
    <row r="992" spans="1:11" ht="15.75">
      <c r="A992" s="37" t="s">
        <v>66</v>
      </c>
      <c r="B992" s="38" t="s">
        <v>193</v>
      </c>
      <c r="C992" s="38" t="s">
        <v>13</v>
      </c>
      <c r="D992" s="38" t="s">
        <v>9</v>
      </c>
      <c r="E992" s="38"/>
      <c r="F992" s="38"/>
      <c r="G992" s="32" t="e">
        <f>#REF!+#REF!+#REF!</f>
        <v>#REF!</v>
      </c>
      <c r="H992" s="36">
        <f>H993+H1003</f>
        <v>-10451</v>
      </c>
      <c r="I992" s="89">
        <f>I993+I1003</f>
        <v>200033959.64</v>
      </c>
      <c r="J992" s="89">
        <f>J993+J1003</f>
        <v>195212692.09</v>
      </c>
      <c r="K992" s="101">
        <f t="shared" si="51"/>
        <v>97.58977547678565</v>
      </c>
    </row>
    <row r="993" spans="1:11" ht="15.75">
      <c r="A993" s="37" t="s">
        <v>72</v>
      </c>
      <c r="B993" s="38" t="s">
        <v>193</v>
      </c>
      <c r="C993" s="38" t="s">
        <v>13</v>
      </c>
      <c r="D993" s="38" t="s">
        <v>32</v>
      </c>
      <c r="E993" s="38"/>
      <c r="F993" s="38"/>
      <c r="G993" s="32" t="e">
        <f>#REF!+#REF!+#REF!</f>
        <v>#REF!</v>
      </c>
      <c r="H993" s="36">
        <f>H994+H999</f>
        <v>23</v>
      </c>
      <c r="I993" s="89">
        <f>I994+I999</f>
        <v>5241901</v>
      </c>
      <c r="J993" s="89">
        <f>J994+J999</f>
        <v>5241901</v>
      </c>
      <c r="K993" s="101">
        <f t="shared" si="51"/>
        <v>100</v>
      </c>
    </row>
    <row r="994" spans="1:11" ht="15.75" hidden="1">
      <c r="A994" s="37" t="s">
        <v>95</v>
      </c>
      <c r="B994" s="38" t="s">
        <v>193</v>
      </c>
      <c r="C994" s="38" t="s">
        <v>13</v>
      </c>
      <c r="D994" s="38" t="s">
        <v>32</v>
      </c>
      <c r="E994" s="38" t="s">
        <v>71</v>
      </c>
      <c r="F994" s="38"/>
      <c r="G994" s="32" t="e">
        <f>#REF!+#REF!+#REF!</f>
        <v>#REF!</v>
      </c>
      <c r="H994" s="36">
        <f>H995</f>
        <v>-5728</v>
      </c>
      <c r="I994" s="89">
        <f>I995</f>
        <v>0</v>
      </c>
      <c r="J994" s="89">
        <f>J995</f>
        <v>0</v>
      </c>
      <c r="K994" s="101" t="e">
        <f t="shared" si="51"/>
        <v>#DIV/0!</v>
      </c>
    </row>
    <row r="995" spans="1:11" ht="15.75" hidden="1">
      <c r="A995" s="37" t="s">
        <v>62</v>
      </c>
      <c r="B995" s="38" t="s">
        <v>193</v>
      </c>
      <c r="C995" s="38" t="s">
        <v>13</v>
      </c>
      <c r="D995" s="38" t="s">
        <v>32</v>
      </c>
      <c r="E995" s="38" t="s">
        <v>96</v>
      </c>
      <c r="F995" s="38"/>
      <c r="G995" s="32" t="e">
        <f>#REF!+#REF!+#REF!</f>
        <v>#REF!</v>
      </c>
      <c r="H995" s="36">
        <f>+H996</f>
        <v>-5728</v>
      </c>
      <c r="I995" s="89">
        <f>+I996</f>
        <v>0</v>
      </c>
      <c r="J995" s="89">
        <f>+J996</f>
        <v>0</v>
      </c>
      <c r="K995" s="101" t="e">
        <f t="shared" si="51"/>
        <v>#DIV/0!</v>
      </c>
    </row>
    <row r="996" spans="1:11" ht="15.75" hidden="1">
      <c r="A996" s="37" t="s">
        <v>169</v>
      </c>
      <c r="B996" s="38" t="s">
        <v>193</v>
      </c>
      <c r="C996" s="38" t="s">
        <v>13</v>
      </c>
      <c r="D996" s="38" t="s">
        <v>32</v>
      </c>
      <c r="E996" s="38" t="s">
        <v>96</v>
      </c>
      <c r="F996" s="38" t="s">
        <v>167</v>
      </c>
      <c r="G996" s="32"/>
      <c r="H996" s="36">
        <f>H997+H998</f>
        <v>-5728</v>
      </c>
      <c r="I996" s="89">
        <f>I997+I998</f>
        <v>0</v>
      </c>
      <c r="J996" s="89">
        <f>J997+J998</f>
        <v>0</v>
      </c>
      <c r="K996" s="101" t="e">
        <f t="shared" si="51"/>
        <v>#DIV/0!</v>
      </c>
    </row>
    <row r="997" spans="1:11" ht="31.5" hidden="1">
      <c r="A997" s="37" t="s">
        <v>186</v>
      </c>
      <c r="B997" s="38" t="s">
        <v>193</v>
      </c>
      <c r="C997" s="38" t="s">
        <v>13</v>
      </c>
      <c r="D997" s="38" t="s">
        <v>32</v>
      </c>
      <c r="E997" s="38" t="s">
        <v>96</v>
      </c>
      <c r="F997" s="38" t="s">
        <v>168</v>
      </c>
      <c r="G997" s="32"/>
      <c r="H997" s="36">
        <v>-5674</v>
      </c>
      <c r="I997" s="89"/>
      <c r="J997" s="89"/>
      <c r="K997" s="101" t="e">
        <f t="shared" si="51"/>
        <v>#DIV/0!</v>
      </c>
    </row>
    <row r="998" spans="1:11" ht="15.75" hidden="1">
      <c r="A998" s="37" t="s">
        <v>188</v>
      </c>
      <c r="B998" s="38" t="s">
        <v>193</v>
      </c>
      <c r="C998" s="38" t="s">
        <v>13</v>
      </c>
      <c r="D998" s="38" t="s">
        <v>32</v>
      </c>
      <c r="E998" s="38" t="s">
        <v>96</v>
      </c>
      <c r="F998" s="38" t="s">
        <v>187</v>
      </c>
      <c r="G998" s="32"/>
      <c r="H998" s="36">
        <v>-54</v>
      </c>
      <c r="I998" s="89"/>
      <c r="J998" s="89"/>
      <c r="K998" s="101" t="e">
        <f t="shared" si="51"/>
        <v>#DIV/0!</v>
      </c>
    </row>
    <row r="999" spans="1:11" ht="15.75">
      <c r="A999" s="37" t="s">
        <v>373</v>
      </c>
      <c r="B999" s="38" t="s">
        <v>193</v>
      </c>
      <c r="C999" s="38" t="s">
        <v>13</v>
      </c>
      <c r="D999" s="38" t="s">
        <v>32</v>
      </c>
      <c r="E999" s="38" t="s">
        <v>374</v>
      </c>
      <c r="F999" s="38"/>
      <c r="G999" s="32" t="e">
        <f>#REF!+#REF!+#REF!</f>
        <v>#REF!</v>
      </c>
      <c r="H999" s="36">
        <f>H1000</f>
        <v>5751</v>
      </c>
      <c r="I999" s="89">
        <f>I1000</f>
        <v>5241901</v>
      </c>
      <c r="J999" s="89">
        <f>J1000</f>
        <v>5241901</v>
      </c>
      <c r="K999" s="101">
        <f t="shared" si="51"/>
        <v>100</v>
      </c>
    </row>
    <row r="1000" spans="1:11" ht="15.75">
      <c r="A1000" s="37" t="s">
        <v>169</v>
      </c>
      <c r="B1000" s="38" t="s">
        <v>193</v>
      </c>
      <c r="C1000" s="38" t="s">
        <v>13</v>
      </c>
      <c r="D1000" s="38" t="s">
        <v>32</v>
      </c>
      <c r="E1000" s="38" t="s">
        <v>374</v>
      </c>
      <c r="F1000" s="38" t="s">
        <v>167</v>
      </c>
      <c r="G1000" s="32" t="e">
        <f>#REF!+#REF!+#REF!</f>
        <v>#REF!</v>
      </c>
      <c r="H1000" s="36">
        <f>H1001</f>
        <v>5751</v>
      </c>
      <c r="I1000" s="89">
        <f>I1001+I1002</f>
        <v>5241901</v>
      </c>
      <c r="J1000" s="89">
        <f>J1001+J1002</f>
        <v>5241901</v>
      </c>
      <c r="K1000" s="101">
        <f t="shared" si="51"/>
        <v>100</v>
      </c>
    </row>
    <row r="1001" spans="1:11" ht="31.5">
      <c r="A1001" s="37" t="s">
        <v>186</v>
      </c>
      <c r="B1001" s="38" t="s">
        <v>193</v>
      </c>
      <c r="C1001" s="38" t="s">
        <v>13</v>
      </c>
      <c r="D1001" s="38" t="s">
        <v>32</v>
      </c>
      <c r="E1001" s="38" t="s">
        <v>374</v>
      </c>
      <c r="F1001" s="38" t="s">
        <v>168</v>
      </c>
      <c r="G1001" s="32" t="e">
        <f>#REF!+#REF!+#REF!</f>
        <v>#REF!</v>
      </c>
      <c r="H1001" s="36">
        <v>5751</v>
      </c>
      <c r="I1001" s="89">
        <v>5175900</v>
      </c>
      <c r="J1001" s="89">
        <v>5175900</v>
      </c>
      <c r="K1001" s="101">
        <f t="shared" si="51"/>
        <v>100</v>
      </c>
    </row>
    <row r="1002" spans="1:11" ht="15.75">
      <c r="A1002" s="37" t="s">
        <v>188</v>
      </c>
      <c r="B1002" s="38" t="s">
        <v>193</v>
      </c>
      <c r="C1002" s="38" t="s">
        <v>13</v>
      </c>
      <c r="D1002" s="38" t="s">
        <v>32</v>
      </c>
      <c r="E1002" s="38" t="s">
        <v>374</v>
      </c>
      <c r="F1002" s="38" t="s">
        <v>187</v>
      </c>
      <c r="G1002" s="32"/>
      <c r="H1002" s="36">
        <v>-54</v>
      </c>
      <c r="I1002" s="89">
        <v>66001</v>
      </c>
      <c r="J1002" s="89">
        <v>66001</v>
      </c>
      <c r="K1002" s="101">
        <f t="shared" si="51"/>
        <v>100</v>
      </c>
    </row>
    <row r="1003" spans="1:11" ht="15.75">
      <c r="A1003" s="37" t="s">
        <v>97</v>
      </c>
      <c r="B1003" s="38" t="s">
        <v>193</v>
      </c>
      <c r="C1003" s="38" t="s">
        <v>13</v>
      </c>
      <c r="D1003" s="38" t="s">
        <v>23</v>
      </c>
      <c r="E1003" s="38"/>
      <c r="F1003" s="38"/>
      <c r="G1003" s="32"/>
      <c r="H1003" s="36">
        <f>H1015+H1006</f>
        <v>-10474</v>
      </c>
      <c r="I1003" s="89">
        <f>I1015+I1006+I1004</f>
        <v>194792058.64</v>
      </c>
      <c r="J1003" s="89">
        <f>J1015+J1006+J1004</f>
        <v>189970791.09</v>
      </c>
      <c r="K1003" s="101">
        <f t="shared" si="51"/>
        <v>97.52491575700718</v>
      </c>
    </row>
    <row r="1004" spans="1:11" ht="157.5">
      <c r="A1004" s="83" t="s">
        <v>547</v>
      </c>
      <c r="B1004" s="38" t="s">
        <v>193</v>
      </c>
      <c r="C1004" s="38" t="s">
        <v>13</v>
      </c>
      <c r="D1004" s="38" t="s">
        <v>23</v>
      </c>
      <c r="E1004" s="38" t="s">
        <v>546</v>
      </c>
      <c r="F1004" s="38"/>
      <c r="G1004" s="32"/>
      <c r="H1004" s="36"/>
      <c r="I1004" s="89">
        <f>I1005</f>
        <v>79458110.11</v>
      </c>
      <c r="J1004" s="89">
        <f>J1005</f>
        <v>79010404.07</v>
      </c>
      <c r="K1004" s="101">
        <f t="shared" si="51"/>
        <v>99.43655085757739</v>
      </c>
    </row>
    <row r="1005" spans="1:11" ht="31.5">
      <c r="A1005" s="37" t="s">
        <v>271</v>
      </c>
      <c r="B1005" s="38" t="s">
        <v>193</v>
      </c>
      <c r="C1005" s="38" t="s">
        <v>13</v>
      </c>
      <c r="D1005" s="38" t="s">
        <v>23</v>
      </c>
      <c r="E1005" s="38" t="s">
        <v>546</v>
      </c>
      <c r="F1005" s="38" t="s">
        <v>272</v>
      </c>
      <c r="G1005" s="32"/>
      <c r="H1005" s="36"/>
      <c r="I1005" s="89">
        <v>79458110.11</v>
      </c>
      <c r="J1005" s="89">
        <v>79010404.07</v>
      </c>
      <c r="K1005" s="101">
        <f t="shared" si="51"/>
        <v>99.43655085757739</v>
      </c>
    </row>
    <row r="1006" spans="1:11" ht="47.25">
      <c r="A1006" s="37" t="s">
        <v>784</v>
      </c>
      <c r="B1006" s="38" t="s">
        <v>193</v>
      </c>
      <c r="C1006" s="38" t="s">
        <v>13</v>
      </c>
      <c r="D1006" s="38" t="s">
        <v>23</v>
      </c>
      <c r="E1006" s="38" t="s">
        <v>375</v>
      </c>
      <c r="F1006" s="38"/>
      <c r="G1006" s="32" t="e">
        <f>#REF!+#REF!+#REF!</f>
        <v>#REF!</v>
      </c>
      <c r="H1006" s="36">
        <f aca="true" t="shared" si="53" ref="H1006:J1007">H1007</f>
        <v>100000</v>
      </c>
      <c r="I1006" s="89">
        <f t="shared" si="53"/>
        <v>115333948.53</v>
      </c>
      <c r="J1006" s="89">
        <f t="shared" si="53"/>
        <v>110960387.02000001</v>
      </c>
      <c r="K1006" s="101">
        <f t="shared" si="51"/>
        <v>96.20791487177571</v>
      </c>
    </row>
    <row r="1007" spans="1:11" ht="94.5">
      <c r="A1007" s="37" t="s">
        <v>785</v>
      </c>
      <c r="B1007" s="38" t="s">
        <v>193</v>
      </c>
      <c r="C1007" s="38" t="s">
        <v>13</v>
      </c>
      <c r="D1007" s="38" t="s">
        <v>23</v>
      </c>
      <c r="E1007" s="38" t="s">
        <v>376</v>
      </c>
      <c r="F1007" s="38"/>
      <c r="G1007" s="32" t="e">
        <f>#REF!+#REF!+#REF!</f>
        <v>#REF!</v>
      </c>
      <c r="H1007" s="36">
        <f t="shared" si="53"/>
        <v>100000</v>
      </c>
      <c r="I1007" s="89">
        <f t="shared" si="53"/>
        <v>115333948.53</v>
      </c>
      <c r="J1007" s="89">
        <f t="shared" si="53"/>
        <v>110960387.02000001</v>
      </c>
      <c r="K1007" s="101">
        <f t="shared" si="51"/>
        <v>96.20791487177571</v>
      </c>
    </row>
    <row r="1008" spans="1:11" ht="126">
      <c r="A1008" s="37" t="s">
        <v>786</v>
      </c>
      <c r="B1008" s="38" t="s">
        <v>193</v>
      </c>
      <c r="C1008" s="38" t="s">
        <v>13</v>
      </c>
      <c r="D1008" s="38" t="s">
        <v>23</v>
      </c>
      <c r="E1008" s="38" t="s">
        <v>377</v>
      </c>
      <c r="F1008" s="38"/>
      <c r="G1008" s="32" t="e">
        <f>#REF!+#REF!+#REF!</f>
        <v>#REF!</v>
      </c>
      <c r="H1008" s="36">
        <f>H1009+H1011+H1013</f>
        <v>100000</v>
      </c>
      <c r="I1008" s="89">
        <f>I1009+I1011+I1013</f>
        <v>115333948.53</v>
      </c>
      <c r="J1008" s="89">
        <f>J1009+J1011+J1013</f>
        <v>110960387.02000001</v>
      </c>
      <c r="K1008" s="101">
        <f t="shared" si="51"/>
        <v>96.20791487177571</v>
      </c>
    </row>
    <row r="1009" spans="1:11" ht="126">
      <c r="A1009" s="37" t="s">
        <v>787</v>
      </c>
      <c r="B1009" s="38" t="s">
        <v>193</v>
      </c>
      <c r="C1009" s="38" t="s">
        <v>13</v>
      </c>
      <c r="D1009" s="38" t="s">
        <v>23</v>
      </c>
      <c r="E1009" s="38" t="s">
        <v>378</v>
      </c>
      <c r="F1009" s="38"/>
      <c r="G1009" s="32" t="e">
        <f>#REF!+#REF!+#REF!</f>
        <v>#REF!</v>
      </c>
      <c r="H1009" s="36">
        <f>H1010</f>
        <v>2500</v>
      </c>
      <c r="I1009" s="89">
        <f>I1010</f>
        <v>271739</v>
      </c>
      <c r="J1009" s="89">
        <f>J1010</f>
        <v>271739</v>
      </c>
      <c r="K1009" s="101">
        <f t="shared" si="51"/>
        <v>100</v>
      </c>
    </row>
    <row r="1010" spans="1:11" ht="31.5">
      <c r="A1010" s="37" t="s">
        <v>196</v>
      </c>
      <c r="B1010" s="38" t="s">
        <v>193</v>
      </c>
      <c r="C1010" s="38" t="s">
        <v>13</v>
      </c>
      <c r="D1010" s="38" t="s">
        <v>23</v>
      </c>
      <c r="E1010" s="38" t="s">
        <v>378</v>
      </c>
      <c r="F1010" s="38" t="s">
        <v>272</v>
      </c>
      <c r="G1010" s="32"/>
      <c r="H1010" s="36">
        <v>2500</v>
      </c>
      <c r="I1010" s="89">
        <v>271739</v>
      </c>
      <c r="J1010" s="89">
        <v>271739</v>
      </c>
      <c r="K1010" s="101">
        <f t="shared" si="51"/>
        <v>100</v>
      </c>
    </row>
    <row r="1011" spans="1:11" ht="126">
      <c r="A1011" s="37" t="s">
        <v>788</v>
      </c>
      <c r="B1011" s="38" t="s">
        <v>193</v>
      </c>
      <c r="C1011" s="38" t="s">
        <v>13</v>
      </c>
      <c r="D1011" s="38" t="s">
        <v>23</v>
      </c>
      <c r="E1011" s="38" t="s">
        <v>379</v>
      </c>
      <c r="F1011" s="38"/>
      <c r="G1011" s="32"/>
      <c r="H1011" s="36">
        <f>H1012</f>
        <v>65341</v>
      </c>
      <c r="I1011" s="89">
        <f>I1012</f>
        <v>70553209.53</v>
      </c>
      <c r="J1011" s="89">
        <f>J1012</f>
        <v>67192098.92</v>
      </c>
      <c r="K1011" s="101">
        <f t="shared" si="51"/>
        <v>95.23606277816346</v>
      </c>
    </row>
    <row r="1012" spans="1:11" ht="15.75">
      <c r="A1012" s="37" t="s">
        <v>243</v>
      </c>
      <c r="B1012" s="38" t="s">
        <v>193</v>
      </c>
      <c r="C1012" s="38" t="s">
        <v>13</v>
      </c>
      <c r="D1012" s="38" t="s">
        <v>23</v>
      </c>
      <c r="E1012" s="38" t="s">
        <v>379</v>
      </c>
      <c r="F1012" s="38" t="s">
        <v>156</v>
      </c>
      <c r="G1012" s="32"/>
      <c r="H1012" s="36">
        <v>65341</v>
      </c>
      <c r="I1012" s="89">
        <v>70553209.53</v>
      </c>
      <c r="J1012" s="89">
        <v>67192098.92</v>
      </c>
      <c r="K1012" s="101">
        <f t="shared" si="51"/>
        <v>95.23606277816346</v>
      </c>
    </row>
    <row r="1013" spans="1:11" ht="110.25">
      <c r="A1013" s="37" t="s">
        <v>789</v>
      </c>
      <c r="B1013" s="38" t="s">
        <v>193</v>
      </c>
      <c r="C1013" s="38" t="s">
        <v>13</v>
      </c>
      <c r="D1013" s="38" t="s">
        <v>23</v>
      </c>
      <c r="E1013" s="38" t="s">
        <v>380</v>
      </c>
      <c r="F1013" s="38"/>
      <c r="G1013" s="32"/>
      <c r="H1013" s="36">
        <f>H1014</f>
        <v>32159</v>
      </c>
      <c r="I1013" s="89">
        <f>I1014</f>
        <v>44509000</v>
      </c>
      <c r="J1013" s="89">
        <f>J1014</f>
        <v>43496549.1</v>
      </c>
      <c r="K1013" s="101">
        <f t="shared" si="51"/>
        <v>97.72528949201286</v>
      </c>
    </row>
    <row r="1014" spans="1:11" ht="15.75">
      <c r="A1014" s="37" t="s">
        <v>243</v>
      </c>
      <c r="B1014" s="38" t="s">
        <v>193</v>
      </c>
      <c r="C1014" s="38" t="s">
        <v>13</v>
      </c>
      <c r="D1014" s="38" t="s">
        <v>23</v>
      </c>
      <c r="E1014" s="38" t="s">
        <v>380</v>
      </c>
      <c r="F1014" s="38" t="s">
        <v>156</v>
      </c>
      <c r="G1014" s="32"/>
      <c r="H1014" s="36">
        <v>32159</v>
      </c>
      <c r="I1014" s="89">
        <v>44509000</v>
      </c>
      <c r="J1014" s="89">
        <v>43496549.1</v>
      </c>
      <c r="K1014" s="101">
        <f t="shared" si="51"/>
        <v>97.72528949201286</v>
      </c>
    </row>
    <row r="1015" spans="1:11" ht="31.5" hidden="1">
      <c r="A1015" s="37" t="s">
        <v>125</v>
      </c>
      <c r="B1015" s="38" t="s">
        <v>193</v>
      </c>
      <c r="C1015" s="38" t="s">
        <v>13</v>
      </c>
      <c r="D1015" s="38" t="s">
        <v>23</v>
      </c>
      <c r="E1015" s="38" t="s">
        <v>103</v>
      </c>
      <c r="F1015" s="38"/>
      <c r="G1015" s="32"/>
      <c r="H1015" s="36">
        <f>H1017+H1016</f>
        <v>-110474</v>
      </c>
      <c r="I1015" s="89">
        <f>I1017+I1016</f>
        <v>0</v>
      </c>
      <c r="J1015" s="89">
        <f>J1017+J1016</f>
        <v>0</v>
      </c>
      <c r="K1015" s="101" t="e">
        <f t="shared" si="51"/>
        <v>#DIV/0!</v>
      </c>
    </row>
    <row r="1016" spans="1:11" ht="31.5" hidden="1">
      <c r="A1016" s="37" t="s">
        <v>196</v>
      </c>
      <c r="B1016" s="38" t="s">
        <v>193</v>
      </c>
      <c r="C1016" s="38" t="s">
        <v>13</v>
      </c>
      <c r="D1016" s="38" t="s">
        <v>23</v>
      </c>
      <c r="E1016" s="38" t="s">
        <v>103</v>
      </c>
      <c r="F1016" s="38" t="s">
        <v>195</v>
      </c>
      <c r="G1016" s="32"/>
      <c r="H1016" s="36">
        <v>-1591</v>
      </c>
      <c r="I1016" s="89"/>
      <c r="J1016" s="89"/>
      <c r="K1016" s="101" t="e">
        <f t="shared" si="51"/>
        <v>#DIV/0!</v>
      </c>
    </row>
    <row r="1017" spans="1:11" ht="15.75" hidden="1">
      <c r="A1017" s="37" t="s">
        <v>157</v>
      </c>
      <c r="B1017" s="38" t="s">
        <v>193</v>
      </c>
      <c r="C1017" s="38" t="s">
        <v>13</v>
      </c>
      <c r="D1017" s="38" t="s">
        <v>23</v>
      </c>
      <c r="E1017" s="38" t="s">
        <v>103</v>
      </c>
      <c r="F1017" s="38" t="s">
        <v>156</v>
      </c>
      <c r="G1017" s="32"/>
      <c r="H1017" s="36">
        <v>-108883</v>
      </c>
      <c r="I1017" s="89"/>
      <c r="J1017" s="89"/>
      <c r="K1017" s="101" t="e">
        <f t="shared" si="51"/>
        <v>#DIV/0!</v>
      </c>
    </row>
    <row r="1018" spans="1:11" ht="15.75">
      <c r="A1018" s="37" t="s">
        <v>25</v>
      </c>
      <c r="B1018" s="38" t="s">
        <v>193</v>
      </c>
      <c r="C1018" s="38" t="s">
        <v>26</v>
      </c>
      <c r="D1018" s="38" t="s">
        <v>9</v>
      </c>
      <c r="E1018" s="38"/>
      <c r="F1018" s="38"/>
      <c r="G1018" s="32" t="e">
        <f>#REF!+#REF!+#REF!</f>
        <v>#REF!</v>
      </c>
      <c r="H1018" s="36" t="e">
        <f>H1019+H1046</f>
        <v>#REF!</v>
      </c>
      <c r="I1018" s="89">
        <f>I1019+I1046</f>
        <v>75208159.46000001</v>
      </c>
      <c r="J1018" s="89">
        <f>J1019+J1046</f>
        <v>70764708.87</v>
      </c>
      <c r="K1018" s="101">
        <f t="shared" si="51"/>
        <v>94.09179719075125</v>
      </c>
    </row>
    <row r="1019" spans="1:11" ht="15.75">
      <c r="A1019" s="37" t="s">
        <v>73</v>
      </c>
      <c r="B1019" s="38" t="s">
        <v>193</v>
      </c>
      <c r="C1019" s="38" t="s">
        <v>26</v>
      </c>
      <c r="D1019" s="38" t="s">
        <v>10</v>
      </c>
      <c r="E1019" s="38"/>
      <c r="F1019" s="38"/>
      <c r="G1019" s="32" t="e">
        <f>#REF!+#REF!+#REF!</f>
        <v>#REF!</v>
      </c>
      <c r="H1019" s="36" t="e">
        <f>#REF!+H1022</f>
        <v>#REF!</v>
      </c>
      <c r="I1019" s="89">
        <f>I1022+I1020+I1040+I1043</f>
        <v>54276392.36</v>
      </c>
      <c r="J1019" s="89">
        <f>J1022+J1020+J1040+J1043</f>
        <v>50550254.72</v>
      </c>
      <c r="K1019" s="101">
        <f t="shared" si="51"/>
        <v>93.13488336644488</v>
      </c>
    </row>
    <row r="1020" spans="1:11" ht="157.5">
      <c r="A1020" s="37" t="s">
        <v>549</v>
      </c>
      <c r="B1020" s="38" t="s">
        <v>193</v>
      </c>
      <c r="C1020" s="38" t="s">
        <v>26</v>
      </c>
      <c r="D1020" s="38" t="s">
        <v>10</v>
      </c>
      <c r="E1020" s="38" t="s">
        <v>548</v>
      </c>
      <c r="F1020" s="38"/>
      <c r="G1020" s="32"/>
      <c r="H1020" s="36"/>
      <c r="I1020" s="89">
        <f>I1021</f>
        <v>1251500</v>
      </c>
      <c r="J1020" s="89">
        <f>J1021</f>
        <v>1251500</v>
      </c>
      <c r="K1020" s="101">
        <f t="shared" si="51"/>
        <v>100</v>
      </c>
    </row>
    <row r="1021" spans="1:11" ht="15.75">
      <c r="A1021" s="37" t="s">
        <v>243</v>
      </c>
      <c r="B1021" s="38" t="s">
        <v>193</v>
      </c>
      <c r="C1021" s="38" t="s">
        <v>26</v>
      </c>
      <c r="D1021" s="38" t="s">
        <v>10</v>
      </c>
      <c r="E1021" s="38" t="s">
        <v>548</v>
      </c>
      <c r="F1021" s="38" t="s">
        <v>156</v>
      </c>
      <c r="G1021" s="32"/>
      <c r="H1021" s="36"/>
      <c r="I1021" s="89">
        <v>1251500</v>
      </c>
      <c r="J1021" s="89">
        <v>1251500</v>
      </c>
      <c r="K1021" s="101">
        <f t="shared" si="51"/>
        <v>100</v>
      </c>
    </row>
    <row r="1022" spans="1:11" ht="47.25">
      <c r="A1022" s="37" t="s">
        <v>784</v>
      </c>
      <c r="B1022" s="38" t="s">
        <v>193</v>
      </c>
      <c r="C1022" s="38" t="s">
        <v>26</v>
      </c>
      <c r="D1022" s="38" t="s">
        <v>10</v>
      </c>
      <c r="E1022" s="38" t="s">
        <v>375</v>
      </c>
      <c r="F1022" s="38"/>
      <c r="G1022" s="32" t="e">
        <f>#REF!+#REF!+#REF!</f>
        <v>#REF!</v>
      </c>
      <c r="H1022" s="36">
        <f aca="true" t="shared" si="54" ref="H1022:J1023">H1023</f>
        <v>49600</v>
      </c>
      <c r="I1022" s="89">
        <f t="shared" si="54"/>
        <v>52414892.36</v>
      </c>
      <c r="J1022" s="89">
        <f t="shared" si="54"/>
        <v>48688754.72</v>
      </c>
      <c r="K1022" s="101">
        <f t="shared" si="51"/>
        <v>92.89107070103691</v>
      </c>
    </row>
    <row r="1023" spans="1:11" ht="94.5">
      <c r="A1023" s="37" t="s">
        <v>785</v>
      </c>
      <c r="B1023" s="38" t="s">
        <v>193</v>
      </c>
      <c r="C1023" s="38" t="s">
        <v>26</v>
      </c>
      <c r="D1023" s="38" t="s">
        <v>10</v>
      </c>
      <c r="E1023" s="38" t="s">
        <v>376</v>
      </c>
      <c r="F1023" s="38"/>
      <c r="G1023" s="32" t="e">
        <f>#REF!+#REF!+#REF!</f>
        <v>#REF!</v>
      </c>
      <c r="H1023" s="36">
        <f t="shared" si="54"/>
        <v>49600</v>
      </c>
      <c r="I1023" s="89">
        <f t="shared" si="54"/>
        <v>52414892.36</v>
      </c>
      <c r="J1023" s="89">
        <f t="shared" si="54"/>
        <v>48688754.72</v>
      </c>
      <c r="K1023" s="101">
        <f t="shared" si="51"/>
        <v>92.89107070103691</v>
      </c>
    </row>
    <row r="1024" spans="1:11" ht="126">
      <c r="A1024" s="37" t="s">
        <v>790</v>
      </c>
      <c r="B1024" s="38" t="s">
        <v>193</v>
      </c>
      <c r="C1024" s="38" t="s">
        <v>26</v>
      </c>
      <c r="D1024" s="38" t="s">
        <v>10</v>
      </c>
      <c r="E1024" s="38" t="s">
        <v>381</v>
      </c>
      <c r="F1024" s="38"/>
      <c r="G1024" s="32">
        <v>14596</v>
      </c>
      <c r="H1024" s="36">
        <f>H1025+H1027+H1029+H1031+H1033</f>
        <v>49600</v>
      </c>
      <c r="I1024" s="89">
        <f>I1025+I1027+I1029+I1031+I1033</f>
        <v>52414892.36</v>
      </c>
      <c r="J1024" s="89">
        <f>J1025+J1027+J1029+J1031+J1033</f>
        <v>48688754.72</v>
      </c>
      <c r="K1024" s="101">
        <f t="shared" si="51"/>
        <v>92.89107070103691</v>
      </c>
    </row>
    <row r="1025" spans="1:11" ht="110.25">
      <c r="A1025" s="37" t="s">
        <v>791</v>
      </c>
      <c r="B1025" s="38" t="s">
        <v>193</v>
      </c>
      <c r="C1025" s="38" t="s">
        <v>26</v>
      </c>
      <c r="D1025" s="38" t="s">
        <v>10</v>
      </c>
      <c r="E1025" s="38" t="s">
        <v>382</v>
      </c>
      <c r="F1025" s="38"/>
      <c r="G1025" s="32"/>
      <c r="H1025" s="36">
        <f>H1026</f>
        <v>7500</v>
      </c>
      <c r="I1025" s="89">
        <f>I1026</f>
        <v>7209018</v>
      </c>
      <c r="J1025" s="89">
        <f>J1026</f>
        <v>6924017.05</v>
      </c>
      <c r="K1025" s="101">
        <f t="shared" si="51"/>
        <v>96.04660509933531</v>
      </c>
    </row>
    <row r="1026" spans="1:11" ht="15.75">
      <c r="A1026" s="37" t="s">
        <v>243</v>
      </c>
      <c r="B1026" s="38" t="s">
        <v>193</v>
      </c>
      <c r="C1026" s="38" t="s">
        <v>26</v>
      </c>
      <c r="D1026" s="38" t="s">
        <v>10</v>
      </c>
      <c r="E1026" s="38" t="s">
        <v>382</v>
      </c>
      <c r="F1026" s="38" t="s">
        <v>156</v>
      </c>
      <c r="G1026" s="32"/>
      <c r="H1026" s="36">
        <v>7500</v>
      </c>
      <c r="I1026" s="89">
        <v>7209018</v>
      </c>
      <c r="J1026" s="89">
        <v>6924017.05</v>
      </c>
      <c r="K1026" s="101">
        <f t="shared" si="51"/>
        <v>96.04660509933531</v>
      </c>
    </row>
    <row r="1027" spans="1:11" ht="110.25">
      <c r="A1027" s="37" t="s">
        <v>792</v>
      </c>
      <c r="B1027" s="38" t="s">
        <v>193</v>
      </c>
      <c r="C1027" s="38" t="s">
        <v>26</v>
      </c>
      <c r="D1027" s="38" t="s">
        <v>10</v>
      </c>
      <c r="E1027" s="38" t="s">
        <v>383</v>
      </c>
      <c r="F1027" s="38"/>
      <c r="G1027" s="32"/>
      <c r="H1027" s="36">
        <f>H1028</f>
        <v>10500</v>
      </c>
      <c r="I1027" s="89">
        <f>I1028</f>
        <v>13222892.36</v>
      </c>
      <c r="J1027" s="89">
        <f>J1028</f>
        <v>13222892.36</v>
      </c>
      <c r="K1027" s="101">
        <f t="shared" si="51"/>
        <v>100</v>
      </c>
    </row>
    <row r="1028" spans="1:11" ht="15.75">
      <c r="A1028" s="37" t="s">
        <v>243</v>
      </c>
      <c r="B1028" s="38" t="s">
        <v>193</v>
      </c>
      <c r="C1028" s="38" t="s">
        <v>26</v>
      </c>
      <c r="D1028" s="38" t="s">
        <v>10</v>
      </c>
      <c r="E1028" s="38" t="s">
        <v>383</v>
      </c>
      <c r="F1028" s="38" t="s">
        <v>156</v>
      </c>
      <c r="G1028" s="32"/>
      <c r="H1028" s="36">
        <v>10500</v>
      </c>
      <c r="I1028" s="89">
        <v>13222892.36</v>
      </c>
      <c r="J1028" s="89">
        <v>13222892.36</v>
      </c>
      <c r="K1028" s="101">
        <f t="shared" si="51"/>
        <v>100</v>
      </c>
    </row>
    <row r="1029" spans="1:11" ht="110.25">
      <c r="A1029" s="37" t="s">
        <v>793</v>
      </c>
      <c r="B1029" s="38" t="s">
        <v>193</v>
      </c>
      <c r="C1029" s="38" t="s">
        <v>26</v>
      </c>
      <c r="D1029" s="38" t="s">
        <v>10</v>
      </c>
      <c r="E1029" s="38" t="s">
        <v>384</v>
      </c>
      <c r="F1029" s="38"/>
      <c r="G1029" s="32"/>
      <c r="H1029" s="36">
        <f>H1030</f>
        <v>6500</v>
      </c>
      <c r="I1029" s="89">
        <f>I1030</f>
        <v>6500000</v>
      </c>
      <c r="J1029" s="89">
        <f>J1030</f>
        <v>6500000</v>
      </c>
      <c r="K1029" s="101">
        <f t="shared" si="51"/>
        <v>100</v>
      </c>
    </row>
    <row r="1030" spans="1:11" ht="31.5">
      <c r="A1030" s="37" t="s">
        <v>291</v>
      </c>
      <c r="B1030" s="38" t="s">
        <v>193</v>
      </c>
      <c r="C1030" s="38" t="s">
        <v>26</v>
      </c>
      <c r="D1030" s="38" t="s">
        <v>10</v>
      </c>
      <c r="E1030" s="38" t="s">
        <v>384</v>
      </c>
      <c r="F1030" s="38" t="s">
        <v>178</v>
      </c>
      <c r="G1030" s="32"/>
      <c r="H1030" s="36">
        <v>6500</v>
      </c>
      <c r="I1030" s="89">
        <v>6500000</v>
      </c>
      <c r="J1030" s="89">
        <v>6500000</v>
      </c>
      <c r="K1030" s="101">
        <f t="shared" si="51"/>
        <v>100</v>
      </c>
    </row>
    <row r="1031" spans="1:11" ht="94.5">
      <c r="A1031" s="37" t="s">
        <v>794</v>
      </c>
      <c r="B1031" s="38" t="s">
        <v>193</v>
      </c>
      <c r="C1031" s="38" t="s">
        <v>26</v>
      </c>
      <c r="D1031" s="38" t="s">
        <v>10</v>
      </c>
      <c r="E1031" s="38" t="s">
        <v>385</v>
      </c>
      <c r="F1031" s="38"/>
      <c r="G1031" s="32" t="e">
        <f>#REF!+#REF!+#REF!</f>
        <v>#REF!</v>
      </c>
      <c r="H1031" s="36">
        <f>H1032</f>
        <v>1100</v>
      </c>
      <c r="I1031" s="89">
        <f>I1032</f>
        <v>770982</v>
      </c>
      <c r="J1031" s="89">
        <f>J1032</f>
        <v>770982</v>
      </c>
      <c r="K1031" s="101">
        <f t="shared" si="51"/>
        <v>100</v>
      </c>
    </row>
    <row r="1032" spans="1:11" ht="15.75">
      <c r="A1032" s="37" t="s">
        <v>243</v>
      </c>
      <c r="B1032" s="38" t="s">
        <v>193</v>
      </c>
      <c r="C1032" s="38" t="s">
        <v>26</v>
      </c>
      <c r="D1032" s="38" t="s">
        <v>10</v>
      </c>
      <c r="E1032" s="38" t="s">
        <v>385</v>
      </c>
      <c r="F1032" s="38" t="s">
        <v>156</v>
      </c>
      <c r="G1032" s="32" t="e">
        <f>#REF!+#REF!+#REF!</f>
        <v>#REF!</v>
      </c>
      <c r="H1032" s="36">
        <v>1100</v>
      </c>
      <c r="I1032" s="89">
        <v>770982</v>
      </c>
      <c r="J1032" s="89">
        <v>770982</v>
      </c>
      <c r="K1032" s="101">
        <f t="shared" si="51"/>
        <v>100</v>
      </c>
    </row>
    <row r="1033" spans="1:11" ht="110.25">
      <c r="A1033" s="37" t="s">
        <v>795</v>
      </c>
      <c r="B1033" s="38" t="s">
        <v>193</v>
      </c>
      <c r="C1033" s="38" t="s">
        <v>26</v>
      </c>
      <c r="D1033" s="38" t="s">
        <v>10</v>
      </c>
      <c r="E1033" s="38" t="s">
        <v>386</v>
      </c>
      <c r="F1033" s="38"/>
      <c r="G1033" s="32"/>
      <c r="H1033" s="36">
        <f>H1034+H1035+H1036+H1037+H1038+H1039</f>
        <v>24000</v>
      </c>
      <c r="I1033" s="89">
        <f>I1034+I1035+I1036+I1037+I1038+I1039</f>
        <v>24712000</v>
      </c>
      <c r="J1033" s="89">
        <f>J1034+J1035+J1036+J1037+J1038+J1039</f>
        <v>21270863.310000002</v>
      </c>
      <c r="K1033" s="101">
        <f t="shared" si="51"/>
        <v>86.07503767400453</v>
      </c>
    </row>
    <row r="1034" spans="1:11" ht="47.25" hidden="1">
      <c r="A1034" s="37" t="s">
        <v>203</v>
      </c>
      <c r="B1034" s="38" t="s">
        <v>193</v>
      </c>
      <c r="C1034" s="38" t="s">
        <v>26</v>
      </c>
      <c r="D1034" s="38" t="s">
        <v>10</v>
      </c>
      <c r="E1034" s="38" t="s">
        <v>386</v>
      </c>
      <c r="F1034" s="38" t="s">
        <v>202</v>
      </c>
      <c r="G1034" s="32"/>
      <c r="H1034" s="36">
        <v>1900</v>
      </c>
      <c r="I1034" s="89"/>
      <c r="J1034" s="89"/>
      <c r="K1034" s="101" t="e">
        <f t="shared" si="51"/>
        <v>#DIV/0!</v>
      </c>
    </row>
    <row r="1035" spans="1:11" ht="31.5">
      <c r="A1035" s="37" t="s">
        <v>158</v>
      </c>
      <c r="B1035" s="38" t="s">
        <v>193</v>
      </c>
      <c r="C1035" s="38" t="s">
        <v>26</v>
      </c>
      <c r="D1035" s="38" t="s">
        <v>10</v>
      </c>
      <c r="E1035" s="38" t="s">
        <v>386</v>
      </c>
      <c r="F1035" s="38" t="s">
        <v>155</v>
      </c>
      <c r="G1035" s="32"/>
      <c r="H1035" s="36">
        <v>30</v>
      </c>
      <c r="I1035" s="89">
        <v>150</v>
      </c>
      <c r="J1035" s="89">
        <v>150</v>
      </c>
      <c r="K1035" s="101">
        <f t="shared" si="51"/>
        <v>100</v>
      </c>
    </row>
    <row r="1036" spans="1:11" ht="15.75">
      <c r="A1036" s="37" t="s">
        <v>243</v>
      </c>
      <c r="B1036" s="38" t="s">
        <v>193</v>
      </c>
      <c r="C1036" s="38" t="s">
        <v>26</v>
      </c>
      <c r="D1036" s="38" t="s">
        <v>10</v>
      </c>
      <c r="E1036" s="38" t="s">
        <v>386</v>
      </c>
      <c r="F1036" s="38" t="s">
        <v>156</v>
      </c>
      <c r="G1036" s="32" t="e">
        <f>#REF!+#REF!+#REF!</f>
        <v>#REF!</v>
      </c>
      <c r="H1036" s="36">
        <v>21215</v>
      </c>
      <c r="I1036" s="89">
        <v>23701850</v>
      </c>
      <c r="J1036" s="89">
        <v>20732726.64</v>
      </c>
      <c r="K1036" s="101">
        <f t="shared" si="51"/>
        <v>87.47303117689125</v>
      </c>
    </row>
    <row r="1037" spans="1:11" ht="63" hidden="1">
      <c r="A1037" s="37" t="s">
        <v>214</v>
      </c>
      <c r="B1037" s="38" t="s">
        <v>193</v>
      </c>
      <c r="C1037" s="38" t="s">
        <v>26</v>
      </c>
      <c r="D1037" s="38" t="s">
        <v>10</v>
      </c>
      <c r="E1037" s="38" t="s">
        <v>386</v>
      </c>
      <c r="F1037" s="38" t="s">
        <v>213</v>
      </c>
      <c r="G1037" s="32"/>
      <c r="H1037" s="36">
        <v>5</v>
      </c>
      <c r="I1037" s="89"/>
      <c r="J1037" s="89"/>
      <c r="K1037" s="101" t="e">
        <f t="shared" si="51"/>
        <v>#DIV/0!</v>
      </c>
    </row>
    <row r="1038" spans="1:11" ht="15.75">
      <c r="A1038" s="37" t="s">
        <v>163</v>
      </c>
      <c r="B1038" s="38" t="s">
        <v>193</v>
      </c>
      <c r="C1038" s="38" t="s">
        <v>26</v>
      </c>
      <c r="D1038" s="38" t="s">
        <v>10</v>
      </c>
      <c r="E1038" s="38" t="s">
        <v>386</v>
      </c>
      <c r="F1038" s="38" t="s">
        <v>161</v>
      </c>
      <c r="G1038" s="32"/>
      <c r="H1038" s="36">
        <v>600</v>
      </c>
      <c r="I1038" s="89">
        <v>600000</v>
      </c>
      <c r="J1038" s="89">
        <v>302329</v>
      </c>
      <c r="K1038" s="101">
        <f t="shared" si="51"/>
        <v>50.38816666666667</v>
      </c>
    </row>
    <row r="1039" spans="1:11" ht="15.75">
      <c r="A1039" s="37" t="s">
        <v>164</v>
      </c>
      <c r="B1039" s="38" t="s">
        <v>193</v>
      </c>
      <c r="C1039" s="38" t="s">
        <v>26</v>
      </c>
      <c r="D1039" s="38" t="s">
        <v>10</v>
      </c>
      <c r="E1039" s="38" t="s">
        <v>386</v>
      </c>
      <c r="F1039" s="38" t="s">
        <v>162</v>
      </c>
      <c r="G1039" s="32" t="e">
        <f>#REF!+#REF!+#REF!</f>
        <v>#REF!</v>
      </c>
      <c r="H1039" s="36">
        <v>250</v>
      </c>
      <c r="I1039" s="89">
        <v>410000</v>
      </c>
      <c r="J1039" s="89">
        <v>235657.67</v>
      </c>
      <c r="K1039" s="101">
        <f t="shared" si="51"/>
        <v>57.477480487804876</v>
      </c>
    </row>
    <row r="1040" spans="1:11" ht="94.5">
      <c r="A1040" s="37" t="s">
        <v>744</v>
      </c>
      <c r="B1040" s="38" t="s">
        <v>193</v>
      </c>
      <c r="C1040" s="38" t="s">
        <v>26</v>
      </c>
      <c r="D1040" s="38" t="s">
        <v>10</v>
      </c>
      <c r="E1040" s="38" t="s">
        <v>545</v>
      </c>
      <c r="F1040" s="38"/>
      <c r="G1040" s="32" t="e">
        <f>#REF!+#REF!+#REF!</f>
        <v>#REF!</v>
      </c>
      <c r="H1040" s="36">
        <f>+H1041</f>
        <v>-17000</v>
      </c>
      <c r="I1040" s="89">
        <f>+I1041</f>
        <v>107753.27</v>
      </c>
      <c r="J1040" s="89">
        <f>+J1041</f>
        <v>107753.27</v>
      </c>
      <c r="K1040" s="101">
        <f t="shared" si="51"/>
        <v>100</v>
      </c>
    </row>
    <row r="1041" spans="1:11" ht="15.75">
      <c r="A1041" s="37" t="s">
        <v>154</v>
      </c>
      <c r="B1041" s="38" t="s">
        <v>193</v>
      </c>
      <c r="C1041" s="38" t="s">
        <v>26</v>
      </c>
      <c r="D1041" s="38" t="s">
        <v>10</v>
      </c>
      <c r="E1041" s="38" t="s">
        <v>545</v>
      </c>
      <c r="F1041" s="38" t="s">
        <v>153</v>
      </c>
      <c r="G1041" s="32"/>
      <c r="H1041" s="36">
        <f>H1042</f>
        <v>-17000</v>
      </c>
      <c r="I1041" s="89">
        <f>I1042</f>
        <v>107753.27</v>
      </c>
      <c r="J1041" s="89">
        <f>J1042</f>
        <v>107753.27</v>
      </c>
      <c r="K1041" s="101">
        <f t="shared" si="51"/>
        <v>100</v>
      </c>
    </row>
    <row r="1042" spans="1:11" ht="15.75">
      <c r="A1042" s="37" t="s">
        <v>157</v>
      </c>
      <c r="B1042" s="38" t="s">
        <v>193</v>
      </c>
      <c r="C1042" s="38" t="s">
        <v>26</v>
      </c>
      <c r="D1042" s="38" t="s">
        <v>10</v>
      </c>
      <c r="E1042" s="38" t="s">
        <v>545</v>
      </c>
      <c r="F1042" s="38" t="s">
        <v>156</v>
      </c>
      <c r="G1042" s="32"/>
      <c r="H1042" s="36">
        <v>-17000</v>
      </c>
      <c r="I1042" s="89">
        <v>107753.27</v>
      </c>
      <c r="J1042" s="89">
        <v>107753.27</v>
      </c>
      <c r="K1042" s="101">
        <f t="shared" si="51"/>
        <v>100</v>
      </c>
    </row>
    <row r="1043" spans="1:11" ht="94.5">
      <c r="A1043" s="37" t="s">
        <v>744</v>
      </c>
      <c r="B1043" s="38" t="s">
        <v>193</v>
      </c>
      <c r="C1043" s="38" t="s">
        <v>26</v>
      </c>
      <c r="D1043" s="38" t="s">
        <v>10</v>
      </c>
      <c r="E1043" s="38" t="s">
        <v>550</v>
      </c>
      <c r="F1043" s="38"/>
      <c r="G1043" s="32" t="e">
        <f>#REF!+#REF!+#REF!</f>
        <v>#REF!</v>
      </c>
      <c r="H1043" s="36">
        <f>+H1044</f>
        <v>-17000</v>
      </c>
      <c r="I1043" s="89">
        <f>+I1044</f>
        <v>502246.73</v>
      </c>
      <c r="J1043" s="89">
        <f>+J1044</f>
        <v>502246.73</v>
      </c>
      <c r="K1043" s="101">
        <f t="shared" si="51"/>
        <v>100</v>
      </c>
    </row>
    <row r="1044" spans="1:11" ht="15.75">
      <c r="A1044" s="37" t="s">
        <v>154</v>
      </c>
      <c r="B1044" s="38" t="s">
        <v>193</v>
      </c>
      <c r="C1044" s="38" t="s">
        <v>26</v>
      </c>
      <c r="D1044" s="38" t="s">
        <v>10</v>
      </c>
      <c r="E1044" s="38" t="s">
        <v>550</v>
      </c>
      <c r="F1044" s="38" t="s">
        <v>153</v>
      </c>
      <c r="G1044" s="32"/>
      <c r="H1044" s="36">
        <f>H1045</f>
        <v>-17000</v>
      </c>
      <c r="I1044" s="89">
        <f>I1045</f>
        <v>502246.73</v>
      </c>
      <c r="J1044" s="89">
        <f>J1045</f>
        <v>502246.73</v>
      </c>
      <c r="K1044" s="101">
        <f t="shared" si="51"/>
        <v>100</v>
      </c>
    </row>
    <row r="1045" spans="1:11" ht="15.75">
      <c r="A1045" s="37" t="s">
        <v>157</v>
      </c>
      <c r="B1045" s="38" t="s">
        <v>193</v>
      </c>
      <c r="C1045" s="38" t="s">
        <v>26</v>
      </c>
      <c r="D1045" s="38" t="s">
        <v>10</v>
      </c>
      <c r="E1045" s="38" t="s">
        <v>550</v>
      </c>
      <c r="F1045" s="38" t="s">
        <v>156</v>
      </c>
      <c r="G1045" s="32"/>
      <c r="H1045" s="36">
        <v>-17000</v>
      </c>
      <c r="I1045" s="89">
        <v>502246.73</v>
      </c>
      <c r="J1045" s="89">
        <v>502246.73</v>
      </c>
      <c r="K1045" s="101">
        <f t="shared" si="51"/>
        <v>100</v>
      </c>
    </row>
    <row r="1046" spans="1:11" ht="15.75">
      <c r="A1046" s="37" t="s">
        <v>64</v>
      </c>
      <c r="B1046" s="38" t="s">
        <v>193</v>
      </c>
      <c r="C1046" s="38" t="s">
        <v>26</v>
      </c>
      <c r="D1046" s="38" t="s">
        <v>26</v>
      </c>
      <c r="E1046" s="38"/>
      <c r="F1046" s="38"/>
      <c r="G1046" s="32" t="e">
        <f>#REF!+#REF!+#REF!</f>
        <v>#REF!</v>
      </c>
      <c r="H1046" s="36">
        <f>H1061+H1047</f>
        <v>2363</v>
      </c>
      <c r="I1046" s="89">
        <f>I1061+I1047</f>
        <v>20931767.1</v>
      </c>
      <c r="J1046" s="89">
        <f>J1061+J1047</f>
        <v>20214454.15</v>
      </c>
      <c r="K1046" s="101">
        <f t="shared" si="51"/>
        <v>96.5730893785838</v>
      </c>
    </row>
    <row r="1047" spans="1:11" ht="47.25">
      <c r="A1047" s="37" t="s">
        <v>784</v>
      </c>
      <c r="B1047" s="38" t="s">
        <v>193</v>
      </c>
      <c r="C1047" s="38" t="s">
        <v>26</v>
      </c>
      <c r="D1047" s="38" t="s">
        <v>26</v>
      </c>
      <c r="E1047" s="38" t="s">
        <v>375</v>
      </c>
      <c r="F1047" s="38"/>
      <c r="G1047" s="32"/>
      <c r="H1047" s="36">
        <f aca="true" t="shared" si="55" ref="H1047:J1048">H1048</f>
        <v>21211</v>
      </c>
      <c r="I1047" s="89">
        <f t="shared" si="55"/>
        <v>20931767.1</v>
      </c>
      <c r="J1047" s="89">
        <f t="shared" si="55"/>
        <v>20214454.15</v>
      </c>
      <c r="K1047" s="101">
        <f t="shared" si="51"/>
        <v>96.5730893785838</v>
      </c>
    </row>
    <row r="1048" spans="1:11" ht="94.5">
      <c r="A1048" s="37" t="s">
        <v>796</v>
      </c>
      <c r="B1048" s="38" t="s">
        <v>193</v>
      </c>
      <c r="C1048" s="38" t="s">
        <v>26</v>
      </c>
      <c r="D1048" s="38" t="s">
        <v>26</v>
      </c>
      <c r="E1048" s="38" t="s">
        <v>387</v>
      </c>
      <c r="F1048" s="38"/>
      <c r="G1048" s="32" t="e">
        <f>#REF!+#REF!+#REF!</f>
        <v>#REF!</v>
      </c>
      <c r="H1048" s="36">
        <f t="shared" si="55"/>
        <v>21211</v>
      </c>
      <c r="I1048" s="89">
        <f t="shared" si="55"/>
        <v>20931767.1</v>
      </c>
      <c r="J1048" s="89">
        <f t="shared" si="55"/>
        <v>20214454.15</v>
      </c>
      <c r="K1048" s="101">
        <f t="shared" si="51"/>
        <v>96.5730893785838</v>
      </c>
    </row>
    <row r="1049" spans="1:11" ht="78.75">
      <c r="A1049" s="37" t="s">
        <v>797</v>
      </c>
      <c r="B1049" s="38" t="s">
        <v>193</v>
      </c>
      <c r="C1049" s="38" t="s">
        <v>26</v>
      </c>
      <c r="D1049" s="38" t="s">
        <v>26</v>
      </c>
      <c r="E1049" s="38" t="s">
        <v>388</v>
      </c>
      <c r="F1049" s="38"/>
      <c r="G1049" s="32"/>
      <c r="H1049" s="36">
        <f>H1050+H1054+H1058</f>
        <v>21211</v>
      </c>
      <c r="I1049" s="89">
        <f>I1050+I1054+I1058+I1057</f>
        <v>20931767.1</v>
      </c>
      <c r="J1049" s="89">
        <f>J1050+J1054+J1058+J1057</f>
        <v>20214454.15</v>
      </c>
      <c r="K1049" s="101">
        <f t="shared" si="51"/>
        <v>96.5730893785838</v>
      </c>
    </row>
    <row r="1050" spans="1:11" ht="15.75">
      <c r="A1050" s="37" t="s">
        <v>239</v>
      </c>
      <c r="B1050" s="38" t="s">
        <v>193</v>
      </c>
      <c r="C1050" s="38" t="s">
        <v>26</v>
      </c>
      <c r="D1050" s="38" t="s">
        <v>26</v>
      </c>
      <c r="E1050" s="38" t="s">
        <v>388</v>
      </c>
      <c r="F1050" s="38" t="s">
        <v>147</v>
      </c>
      <c r="G1050" s="32"/>
      <c r="H1050" s="36">
        <f>H1051+H1052+H1053</f>
        <v>17800.195</v>
      </c>
      <c r="I1050" s="89">
        <f>I1051+I1052+I1053</f>
        <v>17518767.1</v>
      </c>
      <c r="J1050" s="89">
        <f>J1051+J1052+J1053</f>
        <v>17284468.21</v>
      </c>
      <c r="K1050" s="101">
        <f t="shared" si="51"/>
        <v>98.66258345314722</v>
      </c>
    </row>
    <row r="1051" spans="1:11" ht="31.5">
      <c r="A1051" s="37" t="s">
        <v>348</v>
      </c>
      <c r="B1051" s="38" t="s">
        <v>193</v>
      </c>
      <c r="C1051" s="38" t="s">
        <v>26</v>
      </c>
      <c r="D1051" s="38" t="s">
        <v>26</v>
      </c>
      <c r="E1051" s="38" t="s">
        <v>388</v>
      </c>
      <c r="F1051" s="38" t="s">
        <v>149</v>
      </c>
      <c r="G1051" s="32"/>
      <c r="H1051" s="36">
        <f>16779+924</f>
        <v>17703</v>
      </c>
      <c r="I1051" s="89">
        <v>16996767.1</v>
      </c>
      <c r="J1051" s="89">
        <v>16890105.21</v>
      </c>
      <c r="K1051" s="101">
        <f t="shared" si="51"/>
        <v>99.37245777757347</v>
      </c>
    </row>
    <row r="1052" spans="1:11" ht="31.5">
      <c r="A1052" s="37" t="s">
        <v>241</v>
      </c>
      <c r="B1052" s="38" t="s">
        <v>193</v>
      </c>
      <c r="C1052" s="38" t="s">
        <v>26</v>
      </c>
      <c r="D1052" s="38" t="s">
        <v>26</v>
      </c>
      <c r="E1052" s="38" t="s">
        <v>388</v>
      </c>
      <c r="F1052" s="38" t="s">
        <v>151</v>
      </c>
      <c r="G1052" s="32"/>
      <c r="H1052" s="36">
        <v>95</v>
      </c>
      <c r="I1052" s="89">
        <v>522000</v>
      </c>
      <c r="J1052" s="89">
        <v>394363</v>
      </c>
      <c r="K1052" s="101">
        <f aca="true" t="shared" si="56" ref="K1052:K1060">J1052/I1052*100</f>
        <v>75.54846743295019</v>
      </c>
    </row>
    <row r="1053" spans="1:11" ht="47.25" hidden="1">
      <c r="A1053" s="37" t="s">
        <v>203</v>
      </c>
      <c r="B1053" s="38" t="s">
        <v>193</v>
      </c>
      <c r="C1053" s="38" t="s">
        <v>26</v>
      </c>
      <c r="D1053" s="38" t="s">
        <v>26</v>
      </c>
      <c r="E1053" s="38" t="s">
        <v>388</v>
      </c>
      <c r="F1053" s="38" t="s">
        <v>202</v>
      </c>
      <c r="G1053" s="32"/>
      <c r="H1053" s="36">
        <v>2.195</v>
      </c>
      <c r="I1053" s="89"/>
      <c r="J1053" s="89"/>
      <c r="K1053" s="101" t="e">
        <f t="shared" si="56"/>
        <v>#DIV/0!</v>
      </c>
    </row>
    <row r="1054" spans="1:11" ht="15.75">
      <c r="A1054" s="37" t="s">
        <v>349</v>
      </c>
      <c r="B1054" s="38" t="s">
        <v>193</v>
      </c>
      <c r="C1054" s="38" t="s">
        <v>26</v>
      </c>
      <c r="D1054" s="38" t="s">
        <v>26</v>
      </c>
      <c r="E1054" s="38" t="s">
        <v>388</v>
      </c>
      <c r="F1054" s="38" t="s">
        <v>153</v>
      </c>
      <c r="G1054" s="32"/>
      <c r="H1054" s="36">
        <f>H1055+H1056</f>
        <v>3140.805</v>
      </c>
      <c r="I1054" s="89">
        <f>I1055+I1056</f>
        <v>3028000</v>
      </c>
      <c r="J1054" s="89">
        <f>J1055+J1056</f>
        <v>2636931.7199999997</v>
      </c>
      <c r="K1054" s="101">
        <f t="shared" si="56"/>
        <v>87.08493130779391</v>
      </c>
    </row>
    <row r="1055" spans="1:11" ht="31.5">
      <c r="A1055" s="37" t="s">
        <v>158</v>
      </c>
      <c r="B1055" s="38" t="s">
        <v>193</v>
      </c>
      <c r="C1055" s="38" t="s">
        <v>26</v>
      </c>
      <c r="D1055" s="38" t="s">
        <v>26</v>
      </c>
      <c r="E1055" s="38" t="s">
        <v>388</v>
      </c>
      <c r="F1055" s="38" t="s">
        <v>155</v>
      </c>
      <c r="G1055" s="32" t="e">
        <f>#REF!+#REF!+#REF!</f>
        <v>#REF!</v>
      </c>
      <c r="H1055" s="36">
        <v>298.6</v>
      </c>
      <c r="I1055" s="89">
        <v>340435.61</v>
      </c>
      <c r="J1055" s="89">
        <v>334195.57</v>
      </c>
      <c r="K1055" s="101">
        <f t="shared" si="56"/>
        <v>98.1670425135608</v>
      </c>
    </row>
    <row r="1056" spans="1:11" ht="15.75">
      <c r="A1056" s="37" t="s">
        <v>243</v>
      </c>
      <c r="B1056" s="38" t="s">
        <v>193</v>
      </c>
      <c r="C1056" s="38" t="s">
        <v>26</v>
      </c>
      <c r="D1056" s="38" t="s">
        <v>26</v>
      </c>
      <c r="E1056" s="38" t="s">
        <v>388</v>
      </c>
      <c r="F1056" s="38" t="s">
        <v>156</v>
      </c>
      <c r="G1056" s="32"/>
      <c r="H1056" s="36">
        <v>2842.205</v>
      </c>
      <c r="I1056" s="89">
        <v>2687564.39</v>
      </c>
      <c r="J1056" s="89">
        <v>2302736.15</v>
      </c>
      <c r="K1056" s="101">
        <f t="shared" si="56"/>
        <v>85.68115274067907</v>
      </c>
    </row>
    <row r="1057" spans="1:11" ht="63">
      <c r="A1057" s="37" t="s">
        <v>214</v>
      </c>
      <c r="B1057" s="38" t="s">
        <v>193</v>
      </c>
      <c r="C1057" s="38" t="s">
        <v>26</v>
      </c>
      <c r="D1057" s="38" t="s">
        <v>26</v>
      </c>
      <c r="E1057" s="38" t="s">
        <v>388</v>
      </c>
      <c r="F1057" s="38" t="s">
        <v>213</v>
      </c>
      <c r="G1057" s="32"/>
      <c r="H1057" s="36"/>
      <c r="I1057" s="89">
        <v>15000</v>
      </c>
      <c r="J1057" s="89">
        <v>15000</v>
      </c>
      <c r="K1057" s="101">
        <f t="shared" si="56"/>
        <v>100</v>
      </c>
    </row>
    <row r="1058" spans="1:11" ht="15.75">
      <c r="A1058" s="37" t="s">
        <v>159</v>
      </c>
      <c r="B1058" s="38" t="s">
        <v>193</v>
      </c>
      <c r="C1058" s="38" t="s">
        <v>26</v>
      </c>
      <c r="D1058" s="38" t="s">
        <v>26</v>
      </c>
      <c r="E1058" s="38" t="s">
        <v>388</v>
      </c>
      <c r="F1058" s="38" t="s">
        <v>160</v>
      </c>
      <c r="G1058" s="32"/>
      <c r="H1058" s="36">
        <f>H1059+H1060</f>
        <v>270</v>
      </c>
      <c r="I1058" s="89">
        <f>I1059+I1060</f>
        <v>370000</v>
      </c>
      <c r="J1058" s="89">
        <f>J1059+J1060</f>
        <v>278054.22</v>
      </c>
      <c r="K1058" s="101">
        <f t="shared" si="56"/>
        <v>75.14978918918919</v>
      </c>
    </row>
    <row r="1059" spans="1:11" ht="15.75">
      <c r="A1059" s="37" t="s">
        <v>163</v>
      </c>
      <c r="B1059" s="38" t="s">
        <v>193</v>
      </c>
      <c r="C1059" s="38" t="s">
        <v>26</v>
      </c>
      <c r="D1059" s="38" t="s">
        <v>26</v>
      </c>
      <c r="E1059" s="38" t="s">
        <v>388</v>
      </c>
      <c r="F1059" s="38" t="s">
        <v>161</v>
      </c>
      <c r="G1059" s="32"/>
      <c r="H1059" s="36">
        <v>120</v>
      </c>
      <c r="I1059" s="89">
        <v>140000</v>
      </c>
      <c r="J1059" s="89">
        <v>140000</v>
      </c>
      <c r="K1059" s="101">
        <f t="shared" si="56"/>
        <v>100</v>
      </c>
    </row>
    <row r="1060" spans="1:11" ht="15.75">
      <c r="A1060" s="37" t="s">
        <v>164</v>
      </c>
      <c r="B1060" s="38" t="s">
        <v>193</v>
      </c>
      <c r="C1060" s="38" t="s">
        <v>26</v>
      </c>
      <c r="D1060" s="38" t="s">
        <v>26</v>
      </c>
      <c r="E1060" s="38" t="s">
        <v>388</v>
      </c>
      <c r="F1060" s="38" t="s">
        <v>162</v>
      </c>
      <c r="G1060" s="32"/>
      <c r="H1060" s="36">
        <v>150</v>
      </c>
      <c r="I1060" s="89">
        <v>230000</v>
      </c>
      <c r="J1060" s="89">
        <v>138054.22</v>
      </c>
      <c r="K1060" s="101">
        <f t="shared" si="56"/>
        <v>60.023573913043485</v>
      </c>
    </row>
    <row r="1061" spans="1:9" ht="47.25" hidden="1">
      <c r="A1061" s="37" t="s">
        <v>80</v>
      </c>
      <c r="B1061" s="38" t="s">
        <v>193</v>
      </c>
      <c r="C1061" s="38" t="s">
        <v>26</v>
      </c>
      <c r="D1061" s="38" t="s">
        <v>26</v>
      </c>
      <c r="E1061" s="38" t="s">
        <v>79</v>
      </c>
      <c r="F1061" s="38"/>
      <c r="G1061" s="32" t="e">
        <f>#REF!+#REF!+#REF!</f>
        <v>#REF!</v>
      </c>
      <c r="H1061" s="36">
        <f>H1062</f>
        <v>-18848</v>
      </c>
      <c r="I1061" s="36">
        <f>I1062</f>
        <v>0</v>
      </c>
    </row>
    <row r="1062" spans="1:9" ht="15.75" hidden="1">
      <c r="A1062" s="37" t="s">
        <v>11</v>
      </c>
      <c r="B1062" s="38" t="s">
        <v>193</v>
      </c>
      <c r="C1062" s="38" t="s">
        <v>26</v>
      </c>
      <c r="D1062" s="38" t="s">
        <v>26</v>
      </c>
      <c r="E1062" s="38" t="s">
        <v>84</v>
      </c>
      <c r="F1062" s="38"/>
      <c r="G1062" s="32" t="e">
        <f>#REF!+#REF!+#REF!</f>
        <v>#REF!</v>
      </c>
      <c r="H1062" s="36">
        <f>+H1063+H1067+H1070</f>
        <v>-18848</v>
      </c>
      <c r="I1062" s="36">
        <f>+I1063+I1067+I1070</f>
        <v>0</v>
      </c>
    </row>
    <row r="1063" spans="1:9" ht="15.75" hidden="1">
      <c r="A1063" s="37" t="s">
        <v>148</v>
      </c>
      <c r="B1063" s="38" t="s">
        <v>193</v>
      </c>
      <c r="C1063" s="38" t="s">
        <v>26</v>
      </c>
      <c r="D1063" s="38" t="s">
        <v>26</v>
      </c>
      <c r="E1063" s="38" t="s">
        <v>84</v>
      </c>
      <c r="F1063" s="38" t="s">
        <v>147</v>
      </c>
      <c r="G1063" s="32"/>
      <c r="H1063" s="36">
        <f>H1064+H1065+H1066</f>
        <v>-15802.195</v>
      </c>
      <c r="I1063" s="36">
        <f>I1064+I1065+I1066</f>
        <v>0</v>
      </c>
    </row>
    <row r="1064" spans="1:9" ht="15.75" hidden="1">
      <c r="A1064" s="37" t="s">
        <v>150</v>
      </c>
      <c r="B1064" s="38" t="s">
        <v>193</v>
      </c>
      <c r="C1064" s="38" t="s">
        <v>26</v>
      </c>
      <c r="D1064" s="38" t="s">
        <v>26</v>
      </c>
      <c r="E1064" s="38" t="s">
        <v>84</v>
      </c>
      <c r="F1064" s="38" t="s">
        <v>149</v>
      </c>
      <c r="G1064" s="32"/>
      <c r="H1064" s="36">
        <v>-15705</v>
      </c>
      <c r="I1064" s="36"/>
    </row>
    <row r="1065" spans="1:9" ht="15.75" hidden="1">
      <c r="A1065" s="37" t="s">
        <v>152</v>
      </c>
      <c r="B1065" s="38" t="s">
        <v>193</v>
      </c>
      <c r="C1065" s="38" t="s">
        <v>26</v>
      </c>
      <c r="D1065" s="38" t="s">
        <v>26</v>
      </c>
      <c r="E1065" s="38" t="s">
        <v>84</v>
      </c>
      <c r="F1065" s="38" t="s">
        <v>151</v>
      </c>
      <c r="G1065" s="32"/>
      <c r="H1065" s="36">
        <v>-95</v>
      </c>
      <c r="I1065" s="36"/>
    </row>
    <row r="1066" spans="1:9" ht="47.25" hidden="1">
      <c r="A1066" s="37" t="s">
        <v>203</v>
      </c>
      <c r="B1066" s="38" t="s">
        <v>193</v>
      </c>
      <c r="C1066" s="38" t="s">
        <v>26</v>
      </c>
      <c r="D1066" s="38" t="s">
        <v>26</v>
      </c>
      <c r="E1066" s="38" t="s">
        <v>84</v>
      </c>
      <c r="F1066" s="38" t="s">
        <v>202</v>
      </c>
      <c r="G1066" s="32"/>
      <c r="H1066" s="36">
        <v>-2.195</v>
      </c>
      <c r="I1066" s="36"/>
    </row>
    <row r="1067" spans="1:9" ht="15.75" hidden="1">
      <c r="A1067" s="37" t="s">
        <v>154</v>
      </c>
      <c r="B1067" s="38" t="s">
        <v>193</v>
      </c>
      <c r="C1067" s="38" t="s">
        <v>26</v>
      </c>
      <c r="D1067" s="38" t="s">
        <v>26</v>
      </c>
      <c r="E1067" s="38" t="s">
        <v>84</v>
      </c>
      <c r="F1067" s="38" t="s">
        <v>153</v>
      </c>
      <c r="G1067" s="32"/>
      <c r="H1067" s="36">
        <f>H1068+H1069</f>
        <v>-2935.805</v>
      </c>
      <c r="I1067" s="36">
        <f>I1068+I1069</f>
        <v>0</v>
      </c>
    </row>
    <row r="1068" spans="1:9" ht="31.5" hidden="1">
      <c r="A1068" s="37" t="s">
        <v>158</v>
      </c>
      <c r="B1068" s="38" t="s">
        <v>193</v>
      </c>
      <c r="C1068" s="38" t="s">
        <v>26</v>
      </c>
      <c r="D1068" s="38" t="s">
        <v>26</v>
      </c>
      <c r="E1068" s="38" t="s">
        <v>84</v>
      </c>
      <c r="F1068" s="38" t="s">
        <v>155</v>
      </c>
      <c r="G1068" s="32"/>
      <c r="H1068" s="36">
        <v>-298.6</v>
      </c>
      <c r="I1068" s="36"/>
    </row>
    <row r="1069" spans="1:9" ht="15.75" hidden="1">
      <c r="A1069" s="37" t="s">
        <v>157</v>
      </c>
      <c r="B1069" s="38" t="s">
        <v>193</v>
      </c>
      <c r="C1069" s="38" t="s">
        <v>26</v>
      </c>
      <c r="D1069" s="38" t="s">
        <v>26</v>
      </c>
      <c r="E1069" s="38" t="s">
        <v>84</v>
      </c>
      <c r="F1069" s="38" t="s">
        <v>156</v>
      </c>
      <c r="G1069" s="32"/>
      <c r="H1069" s="36">
        <v>-2637.205</v>
      </c>
      <c r="I1069" s="36"/>
    </row>
    <row r="1070" spans="1:9" ht="15.75" hidden="1">
      <c r="A1070" s="37" t="s">
        <v>159</v>
      </c>
      <c r="B1070" s="38" t="s">
        <v>193</v>
      </c>
      <c r="C1070" s="38" t="s">
        <v>26</v>
      </c>
      <c r="D1070" s="38" t="s">
        <v>26</v>
      </c>
      <c r="E1070" s="38" t="s">
        <v>84</v>
      </c>
      <c r="F1070" s="38" t="s">
        <v>160</v>
      </c>
      <c r="G1070" s="32"/>
      <c r="H1070" s="36">
        <f>H1071+H1072</f>
        <v>-110</v>
      </c>
      <c r="I1070" s="36">
        <f>I1071+I1072</f>
        <v>0</v>
      </c>
    </row>
    <row r="1071" spans="1:9" ht="15.75" hidden="1">
      <c r="A1071" s="37" t="s">
        <v>163</v>
      </c>
      <c r="B1071" s="38" t="s">
        <v>193</v>
      </c>
      <c r="C1071" s="38" t="s">
        <v>26</v>
      </c>
      <c r="D1071" s="38" t="s">
        <v>26</v>
      </c>
      <c r="E1071" s="38" t="s">
        <v>84</v>
      </c>
      <c r="F1071" s="38" t="s">
        <v>161</v>
      </c>
      <c r="G1071" s="32"/>
      <c r="H1071" s="36">
        <v>-80</v>
      </c>
      <c r="I1071" s="36"/>
    </row>
    <row r="1072" spans="1:9" ht="15.75" hidden="1">
      <c r="A1072" s="37" t="s">
        <v>164</v>
      </c>
      <c r="B1072" s="38" t="s">
        <v>193</v>
      </c>
      <c r="C1072" s="38" t="s">
        <v>26</v>
      </c>
      <c r="D1072" s="38" t="s">
        <v>26</v>
      </c>
      <c r="E1072" s="38" t="s">
        <v>84</v>
      </c>
      <c r="F1072" s="38" t="s">
        <v>162</v>
      </c>
      <c r="G1072" s="32"/>
      <c r="H1072" s="36">
        <v>-30</v>
      </c>
      <c r="I1072" s="36"/>
    </row>
    <row r="1073" spans="1:9" ht="15.75">
      <c r="A1073" s="49"/>
      <c r="B1073" s="43"/>
      <c r="C1073" s="43"/>
      <c r="D1073" s="43"/>
      <c r="E1073" s="43"/>
      <c r="F1073" s="43"/>
      <c r="G1073" s="51"/>
      <c r="H1073" s="51"/>
      <c r="I1073" s="44"/>
    </row>
    <row r="1074" spans="1:10" s="26" customFormat="1" ht="15.75">
      <c r="A1074" s="57"/>
      <c r="B1074" s="61"/>
      <c r="C1074" s="46"/>
      <c r="D1074" s="46"/>
      <c r="E1074" s="46"/>
      <c r="F1074" s="46"/>
      <c r="G1074" s="51"/>
      <c r="H1074" s="47"/>
      <c r="I1074" s="47"/>
      <c r="J1074" s="80"/>
    </row>
    <row r="1075" spans="1:11" s="26" customFormat="1" ht="31.5">
      <c r="A1075" s="30" t="s">
        <v>124</v>
      </c>
      <c r="B1075" s="31" t="s">
        <v>194</v>
      </c>
      <c r="C1075" s="34" t="s">
        <v>9</v>
      </c>
      <c r="D1075" s="34" t="s">
        <v>9</v>
      </c>
      <c r="E1075" s="31"/>
      <c r="F1075" s="31"/>
      <c r="G1075" s="36" t="e">
        <f>#REF!+#REF!+#REF!</f>
        <v>#REF!</v>
      </c>
      <c r="H1075" s="32">
        <f>H1076+H1122+H1137</f>
        <v>-27415</v>
      </c>
      <c r="I1075" s="92">
        <f>I1076+I1122+I1137+I1145</f>
        <v>218451562.73000002</v>
      </c>
      <c r="J1075" s="89">
        <f>J1076+J1122+J1137+J1145</f>
        <v>210301179.51</v>
      </c>
      <c r="K1075" s="101">
        <f aca="true" t="shared" si="57" ref="K1075:K1138">J1075/I1075*100</f>
        <v>96.2690204097676</v>
      </c>
    </row>
    <row r="1076" spans="1:11" ht="15.75">
      <c r="A1076" s="37" t="s">
        <v>7</v>
      </c>
      <c r="B1076" s="38" t="s">
        <v>194</v>
      </c>
      <c r="C1076" s="38" t="s">
        <v>8</v>
      </c>
      <c r="D1076" s="38" t="s">
        <v>9</v>
      </c>
      <c r="E1076" s="38"/>
      <c r="F1076" s="38"/>
      <c r="G1076" s="32" t="e">
        <f>#REF!+#REF!+#REF!</f>
        <v>#REF!</v>
      </c>
      <c r="H1076" s="36">
        <f>H1077+H1105</f>
        <v>481</v>
      </c>
      <c r="I1076" s="89">
        <f>I1077+I1105</f>
        <v>19271567.77</v>
      </c>
      <c r="J1076" s="89">
        <f>J1077+J1105</f>
        <v>19189613.259999998</v>
      </c>
      <c r="K1076" s="101">
        <f t="shared" si="57"/>
        <v>99.57473874996522</v>
      </c>
    </row>
    <row r="1077" spans="1:11" ht="47.25">
      <c r="A1077" s="37" t="s">
        <v>12</v>
      </c>
      <c r="B1077" s="38" t="s">
        <v>194</v>
      </c>
      <c r="C1077" s="38" t="s">
        <v>8</v>
      </c>
      <c r="D1077" s="38" t="s">
        <v>13</v>
      </c>
      <c r="E1077" s="38"/>
      <c r="F1077" s="38"/>
      <c r="G1077" s="32" t="e">
        <f>#REF!+#REF!+#REF!</f>
        <v>#REF!</v>
      </c>
      <c r="H1077" s="36">
        <f>H1078+H1090</f>
        <v>428</v>
      </c>
      <c r="I1077" s="89">
        <f>I1078+I1090</f>
        <v>16317637</v>
      </c>
      <c r="J1077" s="89">
        <f>J1078+J1090</f>
        <v>16236053.469999999</v>
      </c>
      <c r="K1077" s="101">
        <f t="shared" si="57"/>
        <v>99.50002852741484</v>
      </c>
    </row>
    <row r="1078" spans="1:11" ht="47.25" hidden="1">
      <c r="A1078" s="37" t="s">
        <v>80</v>
      </c>
      <c r="B1078" s="38" t="s">
        <v>194</v>
      </c>
      <c r="C1078" s="38" t="s">
        <v>8</v>
      </c>
      <c r="D1078" s="38" t="s">
        <v>13</v>
      </c>
      <c r="E1078" s="38" t="s">
        <v>79</v>
      </c>
      <c r="F1078" s="38"/>
      <c r="G1078" s="32" t="e">
        <f>#REF!+#REF!+#REF!</f>
        <v>#REF!</v>
      </c>
      <c r="H1078" s="36">
        <f>H1079</f>
        <v>-15390</v>
      </c>
      <c r="I1078" s="89">
        <f>I1079</f>
        <v>0</v>
      </c>
      <c r="J1078" s="89">
        <f>J1079</f>
        <v>0</v>
      </c>
      <c r="K1078" s="101" t="e">
        <f t="shared" si="57"/>
        <v>#DIV/0!</v>
      </c>
    </row>
    <row r="1079" spans="1:11" ht="15.75" hidden="1">
      <c r="A1079" s="37" t="s">
        <v>11</v>
      </c>
      <c r="B1079" s="38" t="s">
        <v>194</v>
      </c>
      <c r="C1079" s="38" t="s">
        <v>8</v>
      </c>
      <c r="D1079" s="38" t="s">
        <v>13</v>
      </c>
      <c r="E1079" s="38" t="s">
        <v>84</v>
      </c>
      <c r="F1079" s="38"/>
      <c r="G1079" s="32" t="e">
        <f>#REF!+#REF!+#REF!</f>
        <v>#REF!</v>
      </c>
      <c r="H1079" s="36">
        <f>+H1080+H1084+H1087</f>
        <v>-15390</v>
      </c>
      <c r="I1079" s="89">
        <f>+I1080+I1084+I1087</f>
        <v>0</v>
      </c>
      <c r="J1079" s="89">
        <f>+J1080+J1084+J1087</f>
        <v>0</v>
      </c>
      <c r="K1079" s="101" t="e">
        <f t="shared" si="57"/>
        <v>#DIV/0!</v>
      </c>
    </row>
    <row r="1080" spans="1:11" ht="15.75" hidden="1">
      <c r="A1080" s="37" t="s">
        <v>148</v>
      </c>
      <c r="B1080" s="38" t="s">
        <v>194</v>
      </c>
      <c r="C1080" s="38" t="s">
        <v>8</v>
      </c>
      <c r="D1080" s="38" t="s">
        <v>13</v>
      </c>
      <c r="E1080" s="38" t="s">
        <v>84</v>
      </c>
      <c r="F1080" s="38" t="s">
        <v>147</v>
      </c>
      <c r="G1080" s="32"/>
      <c r="H1080" s="36">
        <f>H1081+H1082+H1083</f>
        <v>-14217</v>
      </c>
      <c r="I1080" s="89">
        <f>I1081+I1082+I1083</f>
        <v>0</v>
      </c>
      <c r="J1080" s="89">
        <f>J1081+J1082+J1083</f>
        <v>0</v>
      </c>
      <c r="K1080" s="101" t="e">
        <f t="shared" si="57"/>
        <v>#DIV/0!</v>
      </c>
    </row>
    <row r="1081" spans="1:11" ht="15.75" hidden="1">
      <c r="A1081" s="37" t="s">
        <v>150</v>
      </c>
      <c r="B1081" s="38" t="s">
        <v>194</v>
      </c>
      <c r="C1081" s="38" t="s">
        <v>8</v>
      </c>
      <c r="D1081" s="38" t="s">
        <v>13</v>
      </c>
      <c r="E1081" s="38" t="s">
        <v>84</v>
      </c>
      <c r="F1081" s="38" t="s">
        <v>149</v>
      </c>
      <c r="G1081" s="32"/>
      <c r="H1081" s="36">
        <v>-14175</v>
      </c>
      <c r="I1081" s="89"/>
      <c r="J1081" s="89"/>
      <c r="K1081" s="101" t="e">
        <f t="shared" si="57"/>
        <v>#DIV/0!</v>
      </c>
    </row>
    <row r="1082" spans="1:11" ht="15.75" hidden="1">
      <c r="A1082" s="37" t="s">
        <v>152</v>
      </c>
      <c r="B1082" s="38" t="s">
        <v>194</v>
      </c>
      <c r="C1082" s="38" t="s">
        <v>8</v>
      </c>
      <c r="D1082" s="38" t="s">
        <v>13</v>
      </c>
      <c r="E1082" s="38" t="s">
        <v>84</v>
      </c>
      <c r="F1082" s="38" t="s">
        <v>151</v>
      </c>
      <c r="G1082" s="32"/>
      <c r="H1082" s="36">
        <v>-9</v>
      </c>
      <c r="I1082" s="89"/>
      <c r="J1082" s="89"/>
      <c r="K1082" s="101" t="e">
        <f t="shared" si="57"/>
        <v>#DIV/0!</v>
      </c>
    </row>
    <row r="1083" spans="1:11" ht="47.25" hidden="1">
      <c r="A1083" s="37" t="s">
        <v>203</v>
      </c>
      <c r="B1083" s="38" t="s">
        <v>194</v>
      </c>
      <c r="C1083" s="38" t="s">
        <v>8</v>
      </c>
      <c r="D1083" s="38" t="s">
        <v>13</v>
      </c>
      <c r="E1083" s="38" t="s">
        <v>84</v>
      </c>
      <c r="F1083" s="38" t="s">
        <v>202</v>
      </c>
      <c r="G1083" s="32"/>
      <c r="H1083" s="36">
        <v>-33</v>
      </c>
      <c r="I1083" s="89"/>
      <c r="J1083" s="89"/>
      <c r="K1083" s="101" t="e">
        <f t="shared" si="57"/>
        <v>#DIV/0!</v>
      </c>
    </row>
    <row r="1084" spans="1:11" ht="15.75" hidden="1">
      <c r="A1084" s="37" t="s">
        <v>154</v>
      </c>
      <c r="B1084" s="38" t="s">
        <v>194</v>
      </c>
      <c r="C1084" s="38" t="s">
        <v>8</v>
      </c>
      <c r="D1084" s="38" t="s">
        <v>13</v>
      </c>
      <c r="E1084" s="38" t="s">
        <v>84</v>
      </c>
      <c r="F1084" s="38" t="s">
        <v>153</v>
      </c>
      <c r="G1084" s="32"/>
      <c r="H1084" s="36">
        <f>H1085+H1086</f>
        <v>-1159</v>
      </c>
      <c r="I1084" s="89">
        <f>I1085+I1086</f>
        <v>0</v>
      </c>
      <c r="J1084" s="89">
        <f>J1085+J1086</f>
        <v>0</v>
      </c>
      <c r="K1084" s="101" t="e">
        <f t="shared" si="57"/>
        <v>#DIV/0!</v>
      </c>
    </row>
    <row r="1085" spans="1:11" ht="31.5" hidden="1">
      <c r="A1085" s="37" t="s">
        <v>158</v>
      </c>
      <c r="B1085" s="38" t="s">
        <v>194</v>
      </c>
      <c r="C1085" s="38" t="s">
        <v>8</v>
      </c>
      <c r="D1085" s="38" t="s">
        <v>13</v>
      </c>
      <c r="E1085" s="38" t="s">
        <v>84</v>
      </c>
      <c r="F1085" s="38" t="s">
        <v>155</v>
      </c>
      <c r="G1085" s="32"/>
      <c r="H1085" s="36">
        <v>-441</v>
      </c>
      <c r="I1085" s="89"/>
      <c r="J1085" s="89"/>
      <c r="K1085" s="101" t="e">
        <f t="shared" si="57"/>
        <v>#DIV/0!</v>
      </c>
    </row>
    <row r="1086" spans="1:11" ht="15.75" hidden="1">
      <c r="A1086" s="37" t="s">
        <v>157</v>
      </c>
      <c r="B1086" s="38" t="s">
        <v>194</v>
      </c>
      <c r="C1086" s="38" t="s">
        <v>8</v>
      </c>
      <c r="D1086" s="38" t="s">
        <v>13</v>
      </c>
      <c r="E1086" s="38" t="s">
        <v>84</v>
      </c>
      <c r="F1086" s="38" t="s">
        <v>156</v>
      </c>
      <c r="G1086" s="32"/>
      <c r="H1086" s="36">
        <v>-718</v>
      </c>
      <c r="I1086" s="89"/>
      <c r="J1086" s="89"/>
      <c r="K1086" s="101" t="e">
        <f t="shared" si="57"/>
        <v>#DIV/0!</v>
      </c>
    </row>
    <row r="1087" spans="1:11" ht="15.75" hidden="1">
      <c r="A1087" s="37" t="s">
        <v>159</v>
      </c>
      <c r="B1087" s="38" t="s">
        <v>194</v>
      </c>
      <c r="C1087" s="38" t="s">
        <v>8</v>
      </c>
      <c r="D1087" s="38" t="s">
        <v>13</v>
      </c>
      <c r="E1087" s="38" t="s">
        <v>84</v>
      </c>
      <c r="F1087" s="38" t="s">
        <v>160</v>
      </c>
      <c r="G1087" s="32"/>
      <c r="H1087" s="36">
        <f>H1088+H1089</f>
        <v>-14</v>
      </c>
      <c r="I1087" s="89">
        <f>I1088+I1089</f>
        <v>0</v>
      </c>
      <c r="J1087" s="89">
        <f>J1088+J1089</f>
        <v>0</v>
      </c>
      <c r="K1087" s="101" t="e">
        <f t="shared" si="57"/>
        <v>#DIV/0!</v>
      </c>
    </row>
    <row r="1088" spans="1:11" ht="15.75" hidden="1">
      <c r="A1088" s="37" t="s">
        <v>163</v>
      </c>
      <c r="B1088" s="38" t="s">
        <v>194</v>
      </c>
      <c r="C1088" s="38" t="s">
        <v>8</v>
      </c>
      <c r="D1088" s="38" t="s">
        <v>13</v>
      </c>
      <c r="E1088" s="38" t="s">
        <v>84</v>
      </c>
      <c r="F1088" s="38" t="s">
        <v>161</v>
      </c>
      <c r="G1088" s="32"/>
      <c r="H1088" s="36">
        <v>-2</v>
      </c>
      <c r="I1088" s="89"/>
      <c r="J1088" s="89"/>
      <c r="K1088" s="101" t="e">
        <f t="shared" si="57"/>
        <v>#DIV/0!</v>
      </c>
    </row>
    <row r="1089" spans="1:11" ht="15.75" hidden="1">
      <c r="A1089" s="37" t="s">
        <v>164</v>
      </c>
      <c r="B1089" s="38" t="s">
        <v>194</v>
      </c>
      <c r="C1089" s="38" t="s">
        <v>8</v>
      </c>
      <c r="D1089" s="38" t="s">
        <v>13</v>
      </c>
      <c r="E1089" s="38" t="s">
        <v>84</v>
      </c>
      <c r="F1089" s="38" t="s">
        <v>162</v>
      </c>
      <c r="G1089" s="32"/>
      <c r="H1089" s="36">
        <v>-12</v>
      </c>
      <c r="I1089" s="89"/>
      <c r="J1089" s="89"/>
      <c r="K1089" s="101" t="e">
        <f t="shared" si="57"/>
        <v>#DIV/0!</v>
      </c>
    </row>
    <row r="1090" spans="1:11" ht="47.25">
      <c r="A1090" s="37" t="s">
        <v>798</v>
      </c>
      <c r="B1090" s="38" t="s">
        <v>194</v>
      </c>
      <c r="C1090" s="38" t="s">
        <v>8</v>
      </c>
      <c r="D1090" s="38" t="s">
        <v>13</v>
      </c>
      <c r="E1090" s="38" t="s">
        <v>345</v>
      </c>
      <c r="F1090" s="38"/>
      <c r="G1090" s="32" t="e">
        <f>#REF!+#REF!+#REF!</f>
        <v>#REF!</v>
      </c>
      <c r="H1090" s="36">
        <f>H1091</f>
        <v>15818</v>
      </c>
      <c r="I1090" s="89">
        <f>I1091</f>
        <v>16317637</v>
      </c>
      <c r="J1090" s="89">
        <f>J1091</f>
        <v>16236053.469999999</v>
      </c>
      <c r="K1090" s="101">
        <f t="shared" si="57"/>
        <v>99.50002852741484</v>
      </c>
    </row>
    <row r="1091" spans="1:11" ht="94.5">
      <c r="A1091" s="37" t="s">
        <v>799</v>
      </c>
      <c r="B1091" s="38" t="s">
        <v>194</v>
      </c>
      <c r="C1091" s="38" t="s">
        <v>8</v>
      </c>
      <c r="D1091" s="38" t="s">
        <v>13</v>
      </c>
      <c r="E1091" s="38" t="s">
        <v>346</v>
      </c>
      <c r="F1091" s="38"/>
      <c r="G1091" s="32" t="e">
        <f>#REF!+#REF!+#REF!</f>
        <v>#REF!</v>
      </c>
      <c r="H1091" s="36">
        <f>H1092+H1103</f>
        <v>15818</v>
      </c>
      <c r="I1091" s="89">
        <f>I1092+I1103</f>
        <v>16317637</v>
      </c>
      <c r="J1091" s="89">
        <f>J1092+J1103</f>
        <v>16236053.469999999</v>
      </c>
      <c r="K1091" s="101">
        <f t="shared" si="57"/>
        <v>99.50002852741484</v>
      </c>
    </row>
    <row r="1092" spans="1:11" ht="78.75">
      <c r="A1092" s="37" t="s">
        <v>800</v>
      </c>
      <c r="B1092" s="38" t="s">
        <v>194</v>
      </c>
      <c r="C1092" s="38" t="s">
        <v>8</v>
      </c>
      <c r="D1092" s="38" t="s">
        <v>13</v>
      </c>
      <c r="E1092" s="38" t="s">
        <v>347</v>
      </c>
      <c r="F1092" s="38"/>
      <c r="G1092" s="32" t="e">
        <f>#REF!+#REF!+#REF!</f>
        <v>#REF!</v>
      </c>
      <c r="H1092" s="36">
        <f>H1093+H1097+H1100</f>
        <v>15746</v>
      </c>
      <c r="I1092" s="89">
        <f>I1093+I1097+I1100</f>
        <v>16309137</v>
      </c>
      <c r="J1092" s="89">
        <f>J1093+J1097+J1100</f>
        <v>16227553.469999999</v>
      </c>
      <c r="K1092" s="101">
        <f t="shared" si="57"/>
        <v>99.4997679521608</v>
      </c>
    </row>
    <row r="1093" spans="1:11" ht="15.75">
      <c r="A1093" s="37" t="s">
        <v>239</v>
      </c>
      <c r="B1093" s="38" t="s">
        <v>194</v>
      </c>
      <c r="C1093" s="38" t="s">
        <v>8</v>
      </c>
      <c r="D1093" s="38" t="s">
        <v>13</v>
      </c>
      <c r="E1093" s="38" t="s">
        <v>347</v>
      </c>
      <c r="F1093" s="38" t="s">
        <v>147</v>
      </c>
      <c r="G1093" s="32"/>
      <c r="H1093" s="36">
        <f>H1094+H1095+H1096</f>
        <v>14686</v>
      </c>
      <c r="I1093" s="89">
        <f>I1094+I1095+I1096</f>
        <v>15143230.45</v>
      </c>
      <c r="J1093" s="89">
        <f>J1094+J1095+J1096</f>
        <v>15142889.11</v>
      </c>
      <c r="K1093" s="101">
        <f t="shared" si="57"/>
        <v>99.99774592349283</v>
      </c>
    </row>
    <row r="1094" spans="1:11" ht="31.5">
      <c r="A1094" s="37" t="s">
        <v>348</v>
      </c>
      <c r="B1094" s="38" t="s">
        <v>194</v>
      </c>
      <c r="C1094" s="38" t="s">
        <v>8</v>
      </c>
      <c r="D1094" s="38" t="s">
        <v>13</v>
      </c>
      <c r="E1094" s="38" t="s">
        <v>347</v>
      </c>
      <c r="F1094" s="38" t="s">
        <v>149</v>
      </c>
      <c r="G1094" s="32"/>
      <c r="H1094" s="36">
        <f>13774+371</f>
        <v>14145</v>
      </c>
      <c r="I1094" s="89">
        <v>14719637</v>
      </c>
      <c r="J1094" s="89">
        <v>14719636.68</v>
      </c>
      <c r="K1094" s="101">
        <f t="shared" si="57"/>
        <v>99.99999782603335</v>
      </c>
    </row>
    <row r="1095" spans="1:11" ht="31.5">
      <c r="A1095" s="37" t="s">
        <v>241</v>
      </c>
      <c r="B1095" s="38" t="s">
        <v>194</v>
      </c>
      <c r="C1095" s="38" t="s">
        <v>8</v>
      </c>
      <c r="D1095" s="38" t="s">
        <v>13</v>
      </c>
      <c r="E1095" s="38" t="s">
        <v>347</v>
      </c>
      <c r="F1095" s="38" t="s">
        <v>151</v>
      </c>
      <c r="G1095" s="32"/>
      <c r="H1095" s="36">
        <v>508</v>
      </c>
      <c r="I1095" s="89">
        <v>416000</v>
      </c>
      <c r="J1095" s="89">
        <v>415658.98</v>
      </c>
      <c r="K1095" s="101">
        <f t="shared" si="57"/>
        <v>99.91802403846154</v>
      </c>
    </row>
    <row r="1096" spans="1:11" ht="47.25">
      <c r="A1096" s="37" t="s">
        <v>203</v>
      </c>
      <c r="B1096" s="38" t="s">
        <v>194</v>
      </c>
      <c r="C1096" s="38" t="s">
        <v>8</v>
      </c>
      <c r="D1096" s="38" t="s">
        <v>13</v>
      </c>
      <c r="E1096" s="38" t="s">
        <v>347</v>
      </c>
      <c r="F1096" s="38" t="s">
        <v>202</v>
      </c>
      <c r="G1096" s="32"/>
      <c r="H1096" s="36">
        <v>33</v>
      </c>
      <c r="I1096" s="89">
        <v>7593.45</v>
      </c>
      <c r="J1096" s="89">
        <v>7593.45</v>
      </c>
      <c r="K1096" s="101">
        <f t="shared" si="57"/>
        <v>100</v>
      </c>
    </row>
    <row r="1097" spans="1:11" ht="15.75">
      <c r="A1097" s="37" t="s">
        <v>349</v>
      </c>
      <c r="B1097" s="38" t="s">
        <v>194</v>
      </c>
      <c r="C1097" s="38" t="s">
        <v>8</v>
      </c>
      <c r="D1097" s="38" t="s">
        <v>13</v>
      </c>
      <c r="E1097" s="38" t="s">
        <v>347</v>
      </c>
      <c r="F1097" s="38" t="s">
        <v>153</v>
      </c>
      <c r="G1097" s="32"/>
      <c r="H1097" s="36">
        <f>H1098+H1099</f>
        <v>1046</v>
      </c>
      <c r="I1097" s="89">
        <f>I1098+I1099</f>
        <v>1164432.55</v>
      </c>
      <c r="J1097" s="89">
        <f>J1098+J1099</f>
        <v>1083190.42</v>
      </c>
      <c r="K1097" s="101">
        <f t="shared" si="57"/>
        <v>93.02302825526475</v>
      </c>
    </row>
    <row r="1098" spans="1:11" ht="31.5">
      <c r="A1098" s="37" t="s">
        <v>158</v>
      </c>
      <c r="B1098" s="38" t="s">
        <v>194</v>
      </c>
      <c r="C1098" s="38" t="s">
        <v>8</v>
      </c>
      <c r="D1098" s="38" t="s">
        <v>13</v>
      </c>
      <c r="E1098" s="38" t="s">
        <v>347</v>
      </c>
      <c r="F1098" s="38" t="s">
        <v>155</v>
      </c>
      <c r="G1098" s="32"/>
      <c r="H1098" s="36">
        <v>441</v>
      </c>
      <c r="I1098" s="89">
        <v>421045.45</v>
      </c>
      <c r="J1098" s="89">
        <v>351885.45</v>
      </c>
      <c r="K1098" s="101">
        <f t="shared" si="57"/>
        <v>83.57421983778711</v>
      </c>
    </row>
    <row r="1099" spans="1:11" ht="15.75">
      <c r="A1099" s="37" t="s">
        <v>243</v>
      </c>
      <c r="B1099" s="38" t="s">
        <v>194</v>
      </c>
      <c r="C1099" s="38" t="s">
        <v>8</v>
      </c>
      <c r="D1099" s="38" t="s">
        <v>13</v>
      </c>
      <c r="E1099" s="38" t="s">
        <v>347</v>
      </c>
      <c r="F1099" s="38" t="s">
        <v>156</v>
      </c>
      <c r="G1099" s="32"/>
      <c r="H1099" s="36">
        <v>605</v>
      </c>
      <c r="I1099" s="89">
        <v>743387.1</v>
      </c>
      <c r="J1099" s="89">
        <v>731304.97</v>
      </c>
      <c r="K1099" s="101">
        <f t="shared" si="57"/>
        <v>98.37471890486128</v>
      </c>
    </row>
    <row r="1100" spans="1:11" ht="15.75">
      <c r="A1100" s="37" t="s">
        <v>159</v>
      </c>
      <c r="B1100" s="38" t="s">
        <v>194</v>
      </c>
      <c r="C1100" s="38" t="s">
        <v>8</v>
      </c>
      <c r="D1100" s="38" t="s">
        <v>13</v>
      </c>
      <c r="E1100" s="38" t="s">
        <v>347</v>
      </c>
      <c r="F1100" s="38" t="s">
        <v>160</v>
      </c>
      <c r="G1100" s="32"/>
      <c r="H1100" s="36">
        <f>H1101+H1102</f>
        <v>14</v>
      </c>
      <c r="I1100" s="89">
        <f>I1101+I1102</f>
        <v>1474</v>
      </c>
      <c r="J1100" s="89">
        <f>J1101+J1102</f>
        <v>1473.94</v>
      </c>
      <c r="K1100" s="101">
        <f t="shared" si="57"/>
        <v>99.99592944369064</v>
      </c>
    </row>
    <row r="1101" spans="1:11" ht="15.75">
      <c r="A1101" s="37" t="s">
        <v>163</v>
      </c>
      <c r="B1101" s="38" t="s">
        <v>194</v>
      </c>
      <c r="C1101" s="38" t="s">
        <v>8</v>
      </c>
      <c r="D1101" s="38" t="s">
        <v>13</v>
      </c>
      <c r="E1101" s="38" t="s">
        <v>347</v>
      </c>
      <c r="F1101" s="38" t="s">
        <v>161</v>
      </c>
      <c r="G1101" s="32"/>
      <c r="H1101" s="36">
        <v>2</v>
      </c>
      <c r="I1101" s="89">
        <v>313</v>
      </c>
      <c r="J1101" s="89">
        <v>313</v>
      </c>
      <c r="K1101" s="101">
        <f t="shared" si="57"/>
        <v>100</v>
      </c>
    </row>
    <row r="1102" spans="1:11" ht="15.75">
      <c r="A1102" s="37" t="s">
        <v>164</v>
      </c>
      <c r="B1102" s="38" t="s">
        <v>194</v>
      </c>
      <c r="C1102" s="38" t="s">
        <v>8</v>
      </c>
      <c r="D1102" s="38" t="s">
        <v>13</v>
      </c>
      <c r="E1102" s="38" t="s">
        <v>347</v>
      </c>
      <c r="F1102" s="38" t="s">
        <v>162</v>
      </c>
      <c r="G1102" s="32"/>
      <c r="H1102" s="36">
        <v>12</v>
      </c>
      <c r="I1102" s="89">
        <v>1161</v>
      </c>
      <c r="J1102" s="89">
        <v>1160.94</v>
      </c>
      <c r="K1102" s="101">
        <f t="shared" si="57"/>
        <v>99.99483204134367</v>
      </c>
    </row>
    <row r="1103" spans="1:11" ht="78.75">
      <c r="A1103" s="37" t="s">
        <v>801</v>
      </c>
      <c r="B1103" s="38" t="s">
        <v>194</v>
      </c>
      <c r="C1103" s="38" t="s">
        <v>8</v>
      </c>
      <c r="D1103" s="38" t="s">
        <v>13</v>
      </c>
      <c r="E1103" s="38" t="s">
        <v>350</v>
      </c>
      <c r="F1103" s="38"/>
      <c r="G1103" s="32"/>
      <c r="H1103" s="36">
        <f>H1104</f>
        <v>72</v>
      </c>
      <c r="I1103" s="89">
        <f>I1104</f>
        <v>8500</v>
      </c>
      <c r="J1103" s="89">
        <f>J1104</f>
        <v>8500</v>
      </c>
      <c r="K1103" s="101">
        <f t="shared" si="57"/>
        <v>100</v>
      </c>
    </row>
    <row r="1104" spans="1:11" ht="15.75">
      <c r="A1104" s="37" t="s">
        <v>243</v>
      </c>
      <c r="B1104" s="38" t="s">
        <v>194</v>
      </c>
      <c r="C1104" s="38" t="s">
        <v>8</v>
      </c>
      <c r="D1104" s="38" t="s">
        <v>13</v>
      </c>
      <c r="E1104" s="38" t="s">
        <v>350</v>
      </c>
      <c r="F1104" s="38" t="s">
        <v>156</v>
      </c>
      <c r="G1104" s="32"/>
      <c r="H1104" s="36">
        <v>72</v>
      </c>
      <c r="I1104" s="89">
        <v>8500</v>
      </c>
      <c r="J1104" s="89">
        <v>8500</v>
      </c>
      <c r="K1104" s="101">
        <f t="shared" si="57"/>
        <v>100</v>
      </c>
    </row>
    <row r="1105" spans="1:11" ht="15.75">
      <c r="A1105" s="37" t="s">
        <v>20</v>
      </c>
      <c r="B1105" s="38" t="s">
        <v>194</v>
      </c>
      <c r="C1105" s="38" t="s">
        <v>8</v>
      </c>
      <c r="D1105" s="38" t="s">
        <v>134</v>
      </c>
      <c r="E1105" s="38"/>
      <c r="F1105" s="38"/>
      <c r="G1105" s="32" t="e">
        <f>#REF!+#REF!+#REF!</f>
        <v>#REF!</v>
      </c>
      <c r="H1105" s="36">
        <f>H1106+H1110</f>
        <v>53</v>
      </c>
      <c r="I1105" s="89">
        <f>I1106+I1110+I1108</f>
        <v>2953930.77</v>
      </c>
      <c r="J1105" s="89">
        <f>J1106+J1110+J1108</f>
        <v>2953559.79</v>
      </c>
      <c r="K1105" s="101">
        <f t="shared" si="57"/>
        <v>99.98744114101225</v>
      </c>
    </row>
    <row r="1106" spans="1:11" ht="63">
      <c r="A1106" s="37" t="s">
        <v>552</v>
      </c>
      <c r="B1106" s="38" t="s">
        <v>194</v>
      </c>
      <c r="C1106" s="38" t="s">
        <v>8</v>
      </c>
      <c r="D1106" s="38" t="s">
        <v>134</v>
      </c>
      <c r="E1106" s="38" t="s">
        <v>551</v>
      </c>
      <c r="F1106" s="38"/>
      <c r="G1106" s="32" t="e">
        <f>#REF!+#REF!+#REF!</f>
        <v>#REF!</v>
      </c>
      <c r="H1106" s="36">
        <f>H1107</f>
        <v>-600</v>
      </c>
      <c r="I1106" s="89">
        <f>I1107</f>
        <v>913242</v>
      </c>
      <c r="J1106" s="89">
        <f>J1107</f>
        <v>913242</v>
      </c>
      <c r="K1106" s="101">
        <f t="shared" si="57"/>
        <v>100</v>
      </c>
    </row>
    <row r="1107" spans="1:11" ht="31.5">
      <c r="A1107" s="37" t="s">
        <v>158</v>
      </c>
      <c r="B1107" s="38" t="s">
        <v>194</v>
      </c>
      <c r="C1107" s="38" t="s">
        <v>8</v>
      </c>
      <c r="D1107" s="38" t="s">
        <v>134</v>
      </c>
      <c r="E1107" s="38" t="s">
        <v>551</v>
      </c>
      <c r="F1107" s="38" t="s">
        <v>155</v>
      </c>
      <c r="G1107" s="32" t="e">
        <f>#REF!+#REF!+#REF!</f>
        <v>#REF!</v>
      </c>
      <c r="H1107" s="36">
        <v>-600</v>
      </c>
      <c r="I1107" s="89">
        <v>913242</v>
      </c>
      <c r="J1107" s="89">
        <v>913242</v>
      </c>
      <c r="K1107" s="101">
        <f t="shared" si="57"/>
        <v>100</v>
      </c>
    </row>
    <row r="1108" spans="1:11" ht="78.75">
      <c r="A1108" s="85" t="s">
        <v>580</v>
      </c>
      <c r="B1108" s="38" t="s">
        <v>194</v>
      </c>
      <c r="C1108" s="38" t="s">
        <v>8</v>
      </c>
      <c r="D1108" s="38" t="s">
        <v>134</v>
      </c>
      <c r="E1108" s="38" t="s">
        <v>579</v>
      </c>
      <c r="F1108" s="38"/>
      <c r="G1108" s="32"/>
      <c r="H1108" s="36"/>
      <c r="I1108" s="89">
        <f>I1109</f>
        <v>13968.9</v>
      </c>
      <c r="J1108" s="89">
        <f>J1109</f>
        <v>13968.9</v>
      </c>
      <c r="K1108" s="101">
        <f t="shared" si="57"/>
        <v>100</v>
      </c>
    </row>
    <row r="1109" spans="1:11" ht="15.75">
      <c r="A1109" s="37" t="s">
        <v>243</v>
      </c>
      <c r="B1109" s="38" t="s">
        <v>194</v>
      </c>
      <c r="C1109" s="38" t="s">
        <v>8</v>
      </c>
      <c r="D1109" s="38" t="s">
        <v>134</v>
      </c>
      <c r="E1109" s="38" t="s">
        <v>579</v>
      </c>
      <c r="F1109" s="38" t="s">
        <v>156</v>
      </c>
      <c r="G1109" s="32"/>
      <c r="H1109" s="36"/>
      <c r="I1109" s="89">
        <v>13968.9</v>
      </c>
      <c r="J1109" s="89">
        <v>13968.9</v>
      </c>
      <c r="K1109" s="101">
        <f t="shared" si="57"/>
        <v>100</v>
      </c>
    </row>
    <row r="1110" spans="1:11" ht="47.25">
      <c r="A1110" s="37" t="s">
        <v>798</v>
      </c>
      <c r="B1110" s="38" t="s">
        <v>194</v>
      </c>
      <c r="C1110" s="38" t="s">
        <v>8</v>
      </c>
      <c r="D1110" s="38" t="s">
        <v>134</v>
      </c>
      <c r="E1110" s="38" t="s">
        <v>345</v>
      </c>
      <c r="F1110" s="38"/>
      <c r="G1110" s="32" t="e">
        <f>#REF!+#REF!+#REF!</f>
        <v>#REF!</v>
      </c>
      <c r="H1110" s="36">
        <f>H1111</f>
        <v>653</v>
      </c>
      <c r="I1110" s="89">
        <f>I1111</f>
        <v>2026719.87</v>
      </c>
      <c r="J1110" s="89">
        <f>J1111</f>
        <v>2026348.8900000001</v>
      </c>
      <c r="K1110" s="101">
        <f t="shared" si="57"/>
        <v>99.98169554631149</v>
      </c>
    </row>
    <row r="1111" spans="1:11" ht="78.75">
      <c r="A1111" s="37" t="s">
        <v>802</v>
      </c>
      <c r="B1111" s="38" t="s">
        <v>194</v>
      </c>
      <c r="C1111" s="38" t="s">
        <v>8</v>
      </c>
      <c r="D1111" s="38" t="s">
        <v>134</v>
      </c>
      <c r="E1111" s="38" t="s">
        <v>351</v>
      </c>
      <c r="F1111" s="38"/>
      <c r="G1111" s="32"/>
      <c r="H1111" s="36">
        <f>H1112+H1118</f>
        <v>653</v>
      </c>
      <c r="I1111" s="89">
        <f>I1112+I1118+I1120</f>
        <v>2026719.87</v>
      </c>
      <c r="J1111" s="89">
        <f>J1112+J1118+J1120</f>
        <v>2026348.8900000001</v>
      </c>
      <c r="K1111" s="101">
        <f t="shared" si="57"/>
        <v>99.98169554631149</v>
      </c>
    </row>
    <row r="1112" spans="1:11" ht="110.25">
      <c r="A1112" s="37" t="s">
        <v>803</v>
      </c>
      <c r="B1112" s="38" t="s">
        <v>194</v>
      </c>
      <c r="C1112" s="38" t="s">
        <v>8</v>
      </c>
      <c r="D1112" s="38" t="s">
        <v>134</v>
      </c>
      <c r="E1112" s="38" t="s">
        <v>352</v>
      </c>
      <c r="F1112" s="38"/>
      <c r="G1112" s="32"/>
      <c r="H1112" s="36">
        <f>H1113+H1116</f>
        <v>600</v>
      </c>
      <c r="I1112" s="89">
        <f>I1113+I1116</f>
        <v>1977102.4</v>
      </c>
      <c r="J1112" s="89">
        <f>J1113+J1116</f>
        <v>1976731.42</v>
      </c>
      <c r="K1112" s="101">
        <f t="shared" si="57"/>
        <v>99.98123617674027</v>
      </c>
    </row>
    <row r="1113" spans="1:11" ht="94.5">
      <c r="A1113" s="37" t="s">
        <v>804</v>
      </c>
      <c r="B1113" s="38" t="s">
        <v>194</v>
      </c>
      <c r="C1113" s="38" t="s">
        <v>8</v>
      </c>
      <c r="D1113" s="38" t="s">
        <v>134</v>
      </c>
      <c r="E1113" s="38" t="s">
        <v>353</v>
      </c>
      <c r="F1113" s="38"/>
      <c r="G1113" s="32"/>
      <c r="H1113" s="36">
        <f>H1114+H1115</f>
        <v>600</v>
      </c>
      <c r="I1113" s="89">
        <f>I1114+I1115</f>
        <v>1977102.4</v>
      </c>
      <c r="J1113" s="89">
        <f>J1114+J1115</f>
        <v>1976731.42</v>
      </c>
      <c r="K1113" s="101">
        <f t="shared" si="57"/>
        <v>99.98123617674027</v>
      </c>
    </row>
    <row r="1114" spans="1:11" ht="31.5" hidden="1">
      <c r="A1114" s="37" t="s">
        <v>198</v>
      </c>
      <c r="B1114" s="38" t="s">
        <v>194</v>
      </c>
      <c r="C1114" s="38" t="s">
        <v>8</v>
      </c>
      <c r="D1114" s="38" t="s">
        <v>134</v>
      </c>
      <c r="E1114" s="38" t="s">
        <v>353</v>
      </c>
      <c r="F1114" s="38" t="s">
        <v>197</v>
      </c>
      <c r="G1114" s="32"/>
      <c r="H1114" s="36">
        <v>300</v>
      </c>
      <c r="I1114" s="89"/>
      <c r="J1114" s="89"/>
      <c r="K1114" s="101" t="e">
        <f t="shared" si="57"/>
        <v>#DIV/0!</v>
      </c>
    </row>
    <row r="1115" spans="1:11" ht="15.75">
      <c r="A1115" s="37" t="s">
        <v>243</v>
      </c>
      <c r="B1115" s="38" t="s">
        <v>194</v>
      </c>
      <c r="C1115" s="38" t="s">
        <v>8</v>
      </c>
      <c r="D1115" s="38" t="s">
        <v>134</v>
      </c>
      <c r="E1115" s="38" t="s">
        <v>353</v>
      </c>
      <c r="F1115" s="38" t="s">
        <v>156</v>
      </c>
      <c r="G1115" s="32"/>
      <c r="H1115" s="36">
        <v>300</v>
      </c>
      <c r="I1115" s="89">
        <v>1977102.4</v>
      </c>
      <c r="J1115" s="89">
        <v>1976731.42</v>
      </c>
      <c r="K1115" s="101">
        <f t="shared" si="57"/>
        <v>99.98123617674027</v>
      </c>
    </row>
    <row r="1116" spans="1:11" ht="110.25" hidden="1">
      <c r="A1116" s="37" t="s">
        <v>805</v>
      </c>
      <c r="B1116" s="38" t="s">
        <v>194</v>
      </c>
      <c r="C1116" s="38" t="s">
        <v>8</v>
      </c>
      <c r="D1116" s="38" t="s">
        <v>134</v>
      </c>
      <c r="E1116" s="38" t="s">
        <v>354</v>
      </c>
      <c r="F1116" s="38"/>
      <c r="G1116" s="32"/>
      <c r="H1116" s="36">
        <f>H1117</f>
        <v>0</v>
      </c>
      <c r="I1116" s="89">
        <f>I1117</f>
        <v>0</v>
      </c>
      <c r="J1116" s="89">
        <f>J1117</f>
        <v>0</v>
      </c>
      <c r="K1116" s="101" t="e">
        <f t="shared" si="57"/>
        <v>#DIV/0!</v>
      </c>
    </row>
    <row r="1117" spans="1:11" ht="15.75" hidden="1">
      <c r="A1117" s="37" t="s">
        <v>243</v>
      </c>
      <c r="B1117" s="38" t="s">
        <v>194</v>
      </c>
      <c r="C1117" s="38" t="s">
        <v>8</v>
      </c>
      <c r="D1117" s="38" t="s">
        <v>134</v>
      </c>
      <c r="E1117" s="38" t="s">
        <v>354</v>
      </c>
      <c r="F1117" s="38" t="s">
        <v>156</v>
      </c>
      <c r="G1117" s="32"/>
      <c r="H1117" s="36"/>
      <c r="I1117" s="89"/>
      <c r="J1117" s="89"/>
      <c r="K1117" s="101" t="e">
        <f t="shared" si="57"/>
        <v>#DIV/0!</v>
      </c>
    </row>
    <row r="1118" spans="1:11" ht="110.25">
      <c r="A1118" s="37" t="s">
        <v>806</v>
      </c>
      <c r="B1118" s="38" t="s">
        <v>194</v>
      </c>
      <c r="C1118" s="38" t="s">
        <v>8</v>
      </c>
      <c r="D1118" s="38" t="s">
        <v>134</v>
      </c>
      <c r="E1118" s="38" t="s">
        <v>355</v>
      </c>
      <c r="F1118" s="38"/>
      <c r="G1118" s="32" t="e">
        <f>#REF!+#REF!+#REF!</f>
        <v>#REF!</v>
      </c>
      <c r="H1118" s="36">
        <f>H1119</f>
        <v>53</v>
      </c>
      <c r="I1118" s="89">
        <f>I1119</f>
        <v>48065.37</v>
      </c>
      <c r="J1118" s="89">
        <f>J1119</f>
        <v>48065.37</v>
      </c>
      <c r="K1118" s="101">
        <f t="shared" si="57"/>
        <v>100</v>
      </c>
    </row>
    <row r="1119" spans="1:11" ht="31.5">
      <c r="A1119" s="37" t="s">
        <v>158</v>
      </c>
      <c r="B1119" s="38" t="s">
        <v>194</v>
      </c>
      <c r="C1119" s="38" t="s">
        <v>8</v>
      </c>
      <c r="D1119" s="38" t="s">
        <v>134</v>
      </c>
      <c r="E1119" s="38" t="s">
        <v>355</v>
      </c>
      <c r="F1119" s="38" t="s">
        <v>155</v>
      </c>
      <c r="G1119" s="32"/>
      <c r="H1119" s="36">
        <v>53</v>
      </c>
      <c r="I1119" s="89">
        <v>48065.37</v>
      </c>
      <c r="J1119" s="89">
        <v>48065.37</v>
      </c>
      <c r="K1119" s="101">
        <f t="shared" si="57"/>
        <v>100</v>
      </c>
    </row>
    <row r="1120" spans="1:11" ht="157.5">
      <c r="A1120" s="37" t="s">
        <v>807</v>
      </c>
      <c r="B1120" s="38" t="s">
        <v>194</v>
      </c>
      <c r="C1120" s="38" t="s">
        <v>8</v>
      </c>
      <c r="D1120" s="38" t="s">
        <v>134</v>
      </c>
      <c r="E1120" s="38" t="s">
        <v>586</v>
      </c>
      <c r="F1120" s="38"/>
      <c r="G1120" s="32"/>
      <c r="H1120" s="36"/>
      <c r="I1120" s="89">
        <f>I1121</f>
        <v>1552.1</v>
      </c>
      <c r="J1120" s="89">
        <f>J1121</f>
        <v>1552.1</v>
      </c>
      <c r="K1120" s="101">
        <f t="shared" si="57"/>
        <v>100</v>
      </c>
    </row>
    <row r="1121" spans="1:11" ht="15.75">
      <c r="A1121" s="37" t="s">
        <v>243</v>
      </c>
      <c r="B1121" s="38" t="s">
        <v>194</v>
      </c>
      <c r="C1121" s="38" t="s">
        <v>8</v>
      </c>
      <c r="D1121" s="38" t="s">
        <v>134</v>
      </c>
      <c r="E1121" s="38" t="s">
        <v>586</v>
      </c>
      <c r="F1121" s="38" t="s">
        <v>156</v>
      </c>
      <c r="G1121" s="32"/>
      <c r="H1121" s="36"/>
      <c r="I1121" s="89">
        <v>1552.1</v>
      </c>
      <c r="J1121" s="89">
        <v>1552.1</v>
      </c>
      <c r="K1121" s="101">
        <f t="shared" si="57"/>
        <v>100</v>
      </c>
    </row>
    <row r="1122" spans="1:11" ht="15.75">
      <c r="A1122" s="37" t="s">
        <v>66</v>
      </c>
      <c r="B1122" s="38" t="s">
        <v>194</v>
      </c>
      <c r="C1122" s="38" t="s">
        <v>13</v>
      </c>
      <c r="D1122" s="38" t="s">
        <v>9</v>
      </c>
      <c r="E1122" s="38"/>
      <c r="F1122" s="38"/>
      <c r="G1122" s="32" t="e">
        <f>#REF!+#REF!+#REF!</f>
        <v>#REF!</v>
      </c>
      <c r="H1122" s="36">
        <f>H1133+H1123</f>
        <v>0</v>
      </c>
      <c r="I1122" s="89">
        <f>I1133+I1123</f>
        <v>3587154.9299999997</v>
      </c>
      <c r="J1122" s="89">
        <f>J1133+J1123</f>
        <v>2421729.75</v>
      </c>
      <c r="K1122" s="101">
        <f t="shared" si="57"/>
        <v>67.51115570020836</v>
      </c>
    </row>
    <row r="1123" spans="1:11" ht="47.25">
      <c r="A1123" s="37" t="s">
        <v>798</v>
      </c>
      <c r="B1123" s="38" t="s">
        <v>194</v>
      </c>
      <c r="C1123" s="38" t="s">
        <v>13</v>
      </c>
      <c r="D1123" s="38" t="s">
        <v>16</v>
      </c>
      <c r="E1123" s="38" t="s">
        <v>345</v>
      </c>
      <c r="F1123" s="38"/>
      <c r="G1123" s="32"/>
      <c r="H1123" s="36">
        <f>H1124</f>
        <v>3000</v>
      </c>
      <c r="I1123" s="89">
        <f>I1124</f>
        <v>3587154.9299999997</v>
      </c>
      <c r="J1123" s="89">
        <f>J1124</f>
        <v>2421729.75</v>
      </c>
      <c r="K1123" s="101">
        <f t="shared" si="57"/>
        <v>67.51115570020836</v>
      </c>
    </row>
    <row r="1124" spans="1:11" ht="78.75">
      <c r="A1124" s="37" t="s">
        <v>802</v>
      </c>
      <c r="B1124" s="38" t="s">
        <v>194</v>
      </c>
      <c r="C1124" s="38" t="s">
        <v>13</v>
      </c>
      <c r="D1124" s="38" t="s">
        <v>16</v>
      </c>
      <c r="E1124" s="38" t="s">
        <v>351</v>
      </c>
      <c r="F1124" s="38"/>
      <c r="G1124" s="32" t="e">
        <f>#REF!+#REF!+#REF!</f>
        <v>#REF!</v>
      </c>
      <c r="H1124" s="36">
        <f>H1125+H1129</f>
        <v>3000</v>
      </c>
      <c r="I1124" s="89">
        <f>I1125+I1129</f>
        <v>3587154.9299999997</v>
      </c>
      <c r="J1124" s="89">
        <f>J1125+J1129</f>
        <v>2421729.75</v>
      </c>
      <c r="K1124" s="101">
        <f t="shared" si="57"/>
        <v>67.51115570020836</v>
      </c>
    </row>
    <row r="1125" spans="1:11" ht="110.25">
      <c r="A1125" s="37" t="s">
        <v>808</v>
      </c>
      <c r="B1125" s="38" t="s">
        <v>194</v>
      </c>
      <c r="C1125" s="38" t="s">
        <v>13</v>
      </c>
      <c r="D1125" s="38" t="s">
        <v>16</v>
      </c>
      <c r="E1125" s="38" t="s">
        <v>356</v>
      </c>
      <c r="F1125" s="38"/>
      <c r="G1125" s="32"/>
      <c r="H1125" s="36">
        <f>H1127</f>
        <v>2500</v>
      </c>
      <c r="I1125" s="89">
        <f>I1127+I1126+I1128</f>
        <v>1736000</v>
      </c>
      <c r="J1125" s="89">
        <f>J1127+J1126+J1128</f>
        <v>1266404.75</v>
      </c>
      <c r="K1125" s="101">
        <f t="shared" si="57"/>
        <v>72.9495823732719</v>
      </c>
    </row>
    <row r="1126" spans="1:11" ht="31.5">
      <c r="A1126" s="37" t="s">
        <v>158</v>
      </c>
      <c r="B1126" s="38" t="s">
        <v>194</v>
      </c>
      <c r="C1126" s="38" t="s">
        <v>8</v>
      </c>
      <c r="D1126" s="38" t="s">
        <v>134</v>
      </c>
      <c r="E1126" s="38" t="s">
        <v>355</v>
      </c>
      <c r="F1126" s="38" t="s">
        <v>155</v>
      </c>
      <c r="G1126" s="32"/>
      <c r="H1126" s="36">
        <v>53</v>
      </c>
      <c r="I1126" s="89">
        <v>81000</v>
      </c>
      <c r="J1126" s="89">
        <v>60000</v>
      </c>
      <c r="K1126" s="101">
        <f t="shared" si="57"/>
        <v>74.07407407407408</v>
      </c>
    </row>
    <row r="1127" spans="1:11" ht="15.75">
      <c r="A1127" s="37" t="s">
        <v>243</v>
      </c>
      <c r="B1127" s="38" t="s">
        <v>194</v>
      </c>
      <c r="C1127" s="38" t="s">
        <v>13</v>
      </c>
      <c r="D1127" s="38" t="s">
        <v>16</v>
      </c>
      <c r="E1127" s="38" t="s">
        <v>356</v>
      </c>
      <c r="F1127" s="38" t="s">
        <v>156</v>
      </c>
      <c r="G1127" s="32"/>
      <c r="H1127" s="36">
        <v>2500</v>
      </c>
      <c r="I1127" s="89">
        <v>1625000</v>
      </c>
      <c r="J1127" s="89">
        <v>1177404.75</v>
      </c>
      <c r="K1127" s="101">
        <f t="shared" si="57"/>
        <v>72.45567692307692</v>
      </c>
    </row>
    <row r="1128" spans="1:11" ht="63">
      <c r="A1128" s="37" t="s">
        <v>214</v>
      </c>
      <c r="B1128" s="38" t="s">
        <v>194</v>
      </c>
      <c r="C1128" s="38" t="s">
        <v>13</v>
      </c>
      <c r="D1128" s="38" t="s">
        <v>16</v>
      </c>
      <c r="E1128" s="38" t="s">
        <v>356</v>
      </c>
      <c r="F1128" s="38" t="s">
        <v>213</v>
      </c>
      <c r="G1128" s="32"/>
      <c r="H1128" s="36"/>
      <c r="I1128" s="89">
        <v>30000</v>
      </c>
      <c r="J1128" s="89">
        <v>29000</v>
      </c>
      <c r="K1128" s="101">
        <f t="shared" si="57"/>
        <v>96.66666666666667</v>
      </c>
    </row>
    <row r="1129" spans="1:11" ht="110.25">
      <c r="A1129" s="37" t="s">
        <v>803</v>
      </c>
      <c r="B1129" s="38" t="s">
        <v>194</v>
      </c>
      <c r="C1129" s="38" t="s">
        <v>13</v>
      </c>
      <c r="D1129" s="38" t="s">
        <v>16</v>
      </c>
      <c r="E1129" s="38" t="s">
        <v>352</v>
      </c>
      <c r="F1129" s="38"/>
      <c r="G1129" s="32"/>
      <c r="H1129" s="36">
        <f>H1130</f>
        <v>500</v>
      </c>
      <c r="I1129" s="89">
        <f>I1130</f>
        <v>1851154.93</v>
      </c>
      <c r="J1129" s="89">
        <f>J1130</f>
        <v>1155325</v>
      </c>
      <c r="K1129" s="101">
        <f t="shared" si="57"/>
        <v>62.41103763259838</v>
      </c>
    </row>
    <row r="1130" spans="1:11" ht="94.5">
      <c r="A1130" s="37" t="s">
        <v>809</v>
      </c>
      <c r="B1130" s="38" t="s">
        <v>194</v>
      </c>
      <c r="C1130" s="38" t="s">
        <v>13</v>
      </c>
      <c r="D1130" s="38" t="s">
        <v>16</v>
      </c>
      <c r="E1130" s="38" t="s">
        <v>357</v>
      </c>
      <c r="F1130" s="38"/>
      <c r="G1130" s="32"/>
      <c r="H1130" s="36">
        <f>H1132</f>
        <v>500</v>
      </c>
      <c r="I1130" s="89">
        <f>I1132+I1131</f>
        <v>1851154.93</v>
      </c>
      <c r="J1130" s="89">
        <f>J1132+J1131</f>
        <v>1155325</v>
      </c>
      <c r="K1130" s="101">
        <f t="shared" si="57"/>
        <v>62.41103763259838</v>
      </c>
    </row>
    <row r="1131" spans="1:11" ht="31.5">
      <c r="A1131" s="37" t="s">
        <v>158</v>
      </c>
      <c r="B1131" s="38" t="s">
        <v>194</v>
      </c>
      <c r="C1131" s="38" t="s">
        <v>13</v>
      </c>
      <c r="D1131" s="38" t="s">
        <v>16</v>
      </c>
      <c r="E1131" s="38" t="s">
        <v>357</v>
      </c>
      <c r="F1131" s="38" t="s">
        <v>155</v>
      </c>
      <c r="G1131" s="32"/>
      <c r="H1131" s="36">
        <v>53</v>
      </c>
      <c r="I1131" s="89">
        <v>236000</v>
      </c>
      <c r="J1131" s="89">
        <v>236000</v>
      </c>
      <c r="K1131" s="101">
        <f t="shared" si="57"/>
        <v>100</v>
      </c>
    </row>
    <row r="1132" spans="1:11" ht="15.75">
      <c r="A1132" s="37" t="s">
        <v>243</v>
      </c>
      <c r="B1132" s="38" t="s">
        <v>194</v>
      </c>
      <c r="C1132" s="38" t="s">
        <v>13</v>
      </c>
      <c r="D1132" s="38" t="s">
        <v>16</v>
      </c>
      <c r="E1132" s="38" t="s">
        <v>357</v>
      </c>
      <c r="F1132" s="38">
        <v>244</v>
      </c>
      <c r="G1132" s="32"/>
      <c r="H1132" s="36">
        <v>500</v>
      </c>
      <c r="I1132" s="89">
        <v>1615154.93</v>
      </c>
      <c r="J1132" s="89">
        <v>919325</v>
      </c>
      <c r="K1132" s="101">
        <f t="shared" si="57"/>
        <v>56.91868828955003</v>
      </c>
    </row>
    <row r="1133" spans="1:11" ht="15.75">
      <c r="A1133" s="37" t="s">
        <v>99</v>
      </c>
      <c r="B1133" s="38" t="s">
        <v>194</v>
      </c>
      <c r="C1133" s="38" t="s">
        <v>13</v>
      </c>
      <c r="D1133" s="38" t="s">
        <v>16</v>
      </c>
      <c r="E1133" s="38" t="s">
        <v>98</v>
      </c>
      <c r="F1133" s="38"/>
      <c r="G1133" s="32" t="e">
        <f>#REF!+#REF!+#REF!</f>
        <v>#REF!</v>
      </c>
      <c r="H1133" s="36">
        <f aca="true" t="shared" si="58" ref="H1133:J1135">H1134</f>
        <v>-3000</v>
      </c>
      <c r="I1133" s="89">
        <f t="shared" si="58"/>
        <v>0</v>
      </c>
      <c r="J1133" s="89">
        <f t="shared" si="58"/>
        <v>0</v>
      </c>
      <c r="K1133" s="101" t="e">
        <f t="shared" si="57"/>
        <v>#DIV/0!</v>
      </c>
    </row>
    <row r="1134" spans="1:11" ht="15.75">
      <c r="A1134" s="37" t="s">
        <v>100</v>
      </c>
      <c r="B1134" s="38" t="s">
        <v>194</v>
      </c>
      <c r="C1134" s="38" t="s">
        <v>13</v>
      </c>
      <c r="D1134" s="38" t="s">
        <v>16</v>
      </c>
      <c r="E1134" s="38" t="s">
        <v>101</v>
      </c>
      <c r="F1134" s="38"/>
      <c r="G1134" s="32" t="e">
        <f>#REF!+#REF!+#REF!</f>
        <v>#REF!</v>
      </c>
      <c r="H1134" s="36">
        <f t="shared" si="58"/>
        <v>-3000</v>
      </c>
      <c r="I1134" s="89">
        <f t="shared" si="58"/>
        <v>0</v>
      </c>
      <c r="J1134" s="89">
        <f t="shared" si="58"/>
        <v>0</v>
      </c>
      <c r="K1134" s="101" t="e">
        <f t="shared" si="57"/>
        <v>#DIV/0!</v>
      </c>
    </row>
    <row r="1135" spans="1:11" ht="15.75">
      <c r="A1135" s="37" t="s">
        <v>154</v>
      </c>
      <c r="B1135" s="38" t="s">
        <v>194</v>
      </c>
      <c r="C1135" s="38" t="s">
        <v>13</v>
      </c>
      <c r="D1135" s="38" t="s">
        <v>16</v>
      </c>
      <c r="E1135" s="38" t="s">
        <v>101</v>
      </c>
      <c r="F1135" s="38" t="s">
        <v>153</v>
      </c>
      <c r="G1135" s="32"/>
      <c r="H1135" s="36">
        <f t="shared" si="58"/>
        <v>-3000</v>
      </c>
      <c r="I1135" s="89">
        <f t="shared" si="58"/>
        <v>0</v>
      </c>
      <c r="J1135" s="89">
        <f t="shared" si="58"/>
        <v>0</v>
      </c>
      <c r="K1135" s="101" t="e">
        <f t="shared" si="57"/>
        <v>#DIV/0!</v>
      </c>
    </row>
    <row r="1136" spans="1:11" ht="15.75">
      <c r="A1136" s="37" t="s">
        <v>157</v>
      </c>
      <c r="B1136" s="38" t="s">
        <v>194</v>
      </c>
      <c r="C1136" s="38" t="s">
        <v>13</v>
      </c>
      <c r="D1136" s="38" t="s">
        <v>16</v>
      </c>
      <c r="E1136" s="38" t="s">
        <v>101</v>
      </c>
      <c r="F1136" s="38" t="s">
        <v>156</v>
      </c>
      <c r="G1136" s="32"/>
      <c r="H1136" s="36">
        <v>-3000</v>
      </c>
      <c r="I1136" s="89"/>
      <c r="J1136" s="89"/>
      <c r="K1136" s="101" t="e">
        <f t="shared" si="57"/>
        <v>#DIV/0!</v>
      </c>
    </row>
    <row r="1137" spans="1:11" ht="15.75">
      <c r="A1137" s="37" t="s">
        <v>25</v>
      </c>
      <c r="B1137" s="38" t="s">
        <v>194</v>
      </c>
      <c r="C1137" s="38" t="s">
        <v>26</v>
      </c>
      <c r="D1137" s="38" t="s">
        <v>9</v>
      </c>
      <c r="E1137" s="38"/>
      <c r="F1137" s="38"/>
      <c r="G1137" s="32"/>
      <c r="H1137" s="36">
        <f>H1138</f>
        <v>-27896</v>
      </c>
      <c r="I1137" s="89">
        <f>I1138</f>
        <v>60505170.03</v>
      </c>
      <c r="J1137" s="89">
        <f>J1138</f>
        <v>53602166.49999999</v>
      </c>
      <c r="K1137" s="101">
        <f t="shared" si="57"/>
        <v>88.59105176206046</v>
      </c>
    </row>
    <row r="1138" spans="1:11" ht="15.75">
      <c r="A1138" s="37" t="s">
        <v>27</v>
      </c>
      <c r="B1138" s="38" t="s">
        <v>194</v>
      </c>
      <c r="C1138" s="38" t="s">
        <v>26</v>
      </c>
      <c r="D1138" s="38" t="s">
        <v>8</v>
      </c>
      <c r="E1138" s="38"/>
      <c r="F1138" s="38"/>
      <c r="G1138" s="32"/>
      <c r="H1138" s="36">
        <f>H1139+H1141</f>
        <v>-27896</v>
      </c>
      <c r="I1138" s="89">
        <f>I1139+I1141+I1143</f>
        <v>60505170.03</v>
      </c>
      <c r="J1138" s="89">
        <f>J1139+J1141+J1143</f>
        <v>53602166.49999999</v>
      </c>
      <c r="K1138" s="101">
        <f t="shared" si="57"/>
        <v>88.59105176206046</v>
      </c>
    </row>
    <row r="1139" spans="1:11" ht="47.25">
      <c r="A1139" s="37" t="s">
        <v>532</v>
      </c>
      <c r="B1139" s="38" t="s">
        <v>194</v>
      </c>
      <c r="C1139" s="38" t="s">
        <v>26</v>
      </c>
      <c r="D1139" s="38" t="s">
        <v>8</v>
      </c>
      <c r="E1139" s="38" t="s">
        <v>513</v>
      </c>
      <c r="F1139" s="38"/>
      <c r="G1139" s="32"/>
      <c r="H1139" s="36">
        <f>H1140</f>
        <v>-13948</v>
      </c>
      <c r="I1139" s="89">
        <f>I1140</f>
        <v>34479752.89</v>
      </c>
      <c r="J1139" s="89">
        <f>J1140</f>
        <v>29875070.49</v>
      </c>
      <c r="K1139" s="101">
        <f aca="true" t="shared" si="59" ref="K1139:K1152">J1139/I1139*100</f>
        <v>86.64525695793058</v>
      </c>
    </row>
    <row r="1140" spans="1:11" ht="31.5">
      <c r="A1140" s="37" t="s">
        <v>359</v>
      </c>
      <c r="B1140" s="38" t="s">
        <v>194</v>
      </c>
      <c r="C1140" s="38" t="s">
        <v>26</v>
      </c>
      <c r="D1140" s="38" t="s">
        <v>8</v>
      </c>
      <c r="E1140" s="38" t="s">
        <v>513</v>
      </c>
      <c r="F1140" s="38" t="s">
        <v>360</v>
      </c>
      <c r="G1140" s="32"/>
      <c r="H1140" s="36">
        <v>-13948</v>
      </c>
      <c r="I1140" s="89">
        <v>34479752.89</v>
      </c>
      <c r="J1140" s="89">
        <v>29875070.49</v>
      </c>
      <c r="K1140" s="101">
        <f t="shared" si="59"/>
        <v>86.64525695793058</v>
      </c>
    </row>
    <row r="1141" spans="1:11" ht="47.25">
      <c r="A1141" s="37" t="s">
        <v>532</v>
      </c>
      <c r="B1141" s="38" t="s">
        <v>194</v>
      </c>
      <c r="C1141" s="38" t="s">
        <v>26</v>
      </c>
      <c r="D1141" s="38" t="s">
        <v>8</v>
      </c>
      <c r="E1141" s="38" t="s">
        <v>514</v>
      </c>
      <c r="F1141" s="38"/>
      <c r="G1141" s="32"/>
      <c r="H1141" s="36">
        <f>H1142</f>
        <v>-13948</v>
      </c>
      <c r="I1141" s="89">
        <f>I1142</f>
        <v>14114275.63</v>
      </c>
      <c r="J1141" s="89">
        <f>J1142</f>
        <v>11815954.5</v>
      </c>
      <c r="K1141" s="101">
        <f t="shared" si="59"/>
        <v>83.7163366349818</v>
      </c>
    </row>
    <row r="1142" spans="1:11" ht="31.5">
      <c r="A1142" s="37" t="s">
        <v>359</v>
      </c>
      <c r="B1142" s="38" t="s">
        <v>194</v>
      </c>
      <c r="C1142" s="38" t="s">
        <v>26</v>
      </c>
      <c r="D1142" s="38" t="s">
        <v>8</v>
      </c>
      <c r="E1142" s="38" t="s">
        <v>514</v>
      </c>
      <c r="F1142" s="38" t="s">
        <v>360</v>
      </c>
      <c r="G1142" s="32"/>
      <c r="H1142" s="36">
        <v>-13948</v>
      </c>
      <c r="I1142" s="89">
        <v>14114275.63</v>
      </c>
      <c r="J1142" s="89">
        <v>11815954.5</v>
      </c>
      <c r="K1142" s="101">
        <f t="shared" si="59"/>
        <v>83.7163366349818</v>
      </c>
    </row>
    <row r="1143" spans="1:11" ht="110.25">
      <c r="A1143" s="37" t="s">
        <v>625</v>
      </c>
      <c r="B1143" s="38" t="s">
        <v>194</v>
      </c>
      <c r="C1143" s="38" t="s">
        <v>26</v>
      </c>
      <c r="D1143" s="38" t="s">
        <v>8</v>
      </c>
      <c r="E1143" s="38" t="s">
        <v>358</v>
      </c>
      <c r="F1143" s="38"/>
      <c r="G1143" s="32"/>
      <c r="H1143" s="36">
        <f>H1144</f>
        <v>20000</v>
      </c>
      <c r="I1143" s="89">
        <f>I1144</f>
        <v>11911141.51</v>
      </c>
      <c r="J1143" s="89">
        <f>J1144</f>
        <v>11911141.51</v>
      </c>
      <c r="K1143" s="101">
        <f t="shared" si="59"/>
        <v>100</v>
      </c>
    </row>
    <row r="1144" spans="1:11" ht="31.5">
      <c r="A1144" s="37" t="s">
        <v>359</v>
      </c>
      <c r="B1144" s="38" t="s">
        <v>194</v>
      </c>
      <c r="C1144" s="38" t="s">
        <v>26</v>
      </c>
      <c r="D1144" s="38" t="s">
        <v>8</v>
      </c>
      <c r="E1144" s="38" t="s">
        <v>358</v>
      </c>
      <c r="F1144" s="38" t="s">
        <v>360</v>
      </c>
      <c r="G1144" s="32"/>
      <c r="H1144" s="36">
        <v>20000</v>
      </c>
      <c r="I1144" s="89">
        <v>11911141.51</v>
      </c>
      <c r="J1144" s="89">
        <v>11911141.51</v>
      </c>
      <c r="K1144" s="101">
        <f t="shared" si="59"/>
        <v>100</v>
      </c>
    </row>
    <row r="1145" spans="1:11" ht="15.75">
      <c r="A1145" s="37" t="s">
        <v>31</v>
      </c>
      <c r="B1145" s="38" t="s">
        <v>194</v>
      </c>
      <c r="C1145" s="38" t="s">
        <v>32</v>
      </c>
      <c r="D1145" s="38" t="s">
        <v>9</v>
      </c>
      <c r="E1145" s="38"/>
      <c r="F1145" s="38"/>
      <c r="G1145" s="36"/>
      <c r="H1145" s="36"/>
      <c r="I1145" s="89">
        <f>I1146</f>
        <v>135087670</v>
      </c>
      <c r="J1145" s="89">
        <f>J1146</f>
        <v>135087670</v>
      </c>
      <c r="K1145" s="101">
        <f t="shared" si="59"/>
        <v>100</v>
      </c>
    </row>
    <row r="1146" spans="1:11" ht="15.75">
      <c r="A1146" s="37" t="s">
        <v>33</v>
      </c>
      <c r="B1146" s="38" t="s">
        <v>194</v>
      </c>
      <c r="C1146" s="38" t="s">
        <v>32</v>
      </c>
      <c r="D1146" s="38" t="s">
        <v>8</v>
      </c>
      <c r="E1146" s="38"/>
      <c r="F1146" s="38"/>
      <c r="G1146" s="36"/>
      <c r="H1146" s="36"/>
      <c r="I1146" s="89">
        <f>I1147+I1149+I1151</f>
        <v>135087670</v>
      </c>
      <c r="J1146" s="89">
        <f>J1147+J1149+J1151</f>
        <v>135087670</v>
      </c>
      <c r="K1146" s="101">
        <f t="shared" si="59"/>
        <v>100</v>
      </c>
    </row>
    <row r="1147" spans="1:11" ht="63">
      <c r="A1147" s="37" t="s">
        <v>555</v>
      </c>
      <c r="B1147" s="38" t="s">
        <v>194</v>
      </c>
      <c r="C1147" s="38" t="s">
        <v>32</v>
      </c>
      <c r="D1147" s="38" t="s">
        <v>8</v>
      </c>
      <c r="E1147" s="38" t="s">
        <v>553</v>
      </c>
      <c r="F1147" s="38"/>
      <c r="G1147" s="36"/>
      <c r="H1147" s="36"/>
      <c r="I1147" s="89">
        <f>I1148</f>
        <v>18118200</v>
      </c>
      <c r="J1147" s="89">
        <f>J1148</f>
        <v>18118200</v>
      </c>
      <c r="K1147" s="101">
        <f t="shared" si="59"/>
        <v>100</v>
      </c>
    </row>
    <row r="1148" spans="1:11" ht="31.5">
      <c r="A1148" s="37" t="s">
        <v>359</v>
      </c>
      <c r="B1148" s="38" t="s">
        <v>194</v>
      </c>
      <c r="C1148" s="38" t="s">
        <v>32</v>
      </c>
      <c r="D1148" s="38" t="s">
        <v>8</v>
      </c>
      <c r="E1148" s="38" t="s">
        <v>553</v>
      </c>
      <c r="F1148" s="38" t="s">
        <v>360</v>
      </c>
      <c r="G1148" s="36"/>
      <c r="H1148" s="36"/>
      <c r="I1148" s="89">
        <v>18118200</v>
      </c>
      <c r="J1148" s="89">
        <v>18118200</v>
      </c>
      <c r="K1148" s="101">
        <f t="shared" si="59"/>
        <v>100</v>
      </c>
    </row>
    <row r="1149" spans="1:11" ht="31.5">
      <c r="A1149" s="37" t="s">
        <v>556</v>
      </c>
      <c r="B1149" s="38" t="s">
        <v>194</v>
      </c>
      <c r="C1149" s="38" t="s">
        <v>32</v>
      </c>
      <c r="D1149" s="38" t="s">
        <v>8</v>
      </c>
      <c r="E1149" s="38" t="s">
        <v>554</v>
      </c>
      <c r="F1149" s="38"/>
      <c r="G1149" s="36"/>
      <c r="H1149" s="36"/>
      <c r="I1149" s="89">
        <f>I1150</f>
        <v>115469470</v>
      </c>
      <c r="J1149" s="89">
        <f>J1150</f>
        <v>115469470</v>
      </c>
      <c r="K1149" s="101">
        <f t="shared" si="59"/>
        <v>100</v>
      </c>
    </row>
    <row r="1150" spans="1:11" ht="31.5">
      <c r="A1150" s="37" t="s">
        <v>359</v>
      </c>
      <c r="B1150" s="38" t="s">
        <v>194</v>
      </c>
      <c r="C1150" s="38" t="s">
        <v>32</v>
      </c>
      <c r="D1150" s="38" t="s">
        <v>8</v>
      </c>
      <c r="E1150" s="38" t="s">
        <v>554</v>
      </c>
      <c r="F1150" s="38" t="s">
        <v>360</v>
      </c>
      <c r="G1150" s="36"/>
      <c r="H1150" s="36"/>
      <c r="I1150" s="89">
        <v>115469470</v>
      </c>
      <c r="J1150" s="89">
        <v>115469470</v>
      </c>
      <c r="K1150" s="101">
        <f t="shared" si="59"/>
        <v>100</v>
      </c>
    </row>
    <row r="1151" spans="1:11" ht="126">
      <c r="A1151" s="37" t="s">
        <v>608</v>
      </c>
      <c r="B1151" s="38" t="s">
        <v>194</v>
      </c>
      <c r="C1151" s="38" t="s">
        <v>32</v>
      </c>
      <c r="D1151" s="38" t="s">
        <v>8</v>
      </c>
      <c r="E1151" s="38" t="s">
        <v>270</v>
      </c>
      <c r="F1151" s="38"/>
      <c r="G1151" s="36"/>
      <c r="H1151" s="36"/>
      <c r="I1151" s="89">
        <f>I1152</f>
        <v>1500000</v>
      </c>
      <c r="J1151" s="89">
        <f>J1152</f>
        <v>1500000</v>
      </c>
      <c r="K1151" s="101">
        <f t="shared" si="59"/>
        <v>100</v>
      </c>
    </row>
    <row r="1152" spans="1:11" ht="31.5">
      <c r="A1152" s="37" t="s">
        <v>359</v>
      </c>
      <c r="B1152" s="38" t="s">
        <v>194</v>
      </c>
      <c r="C1152" s="38" t="s">
        <v>32</v>
      </c>
      <c r="D1152" s="38" t="s">
        <v>8</v>
      </c>
      <c r="E1152" s="38" t="s">
        <v>270</v>
      </c>
      <c r="F1152" s="38" t="s">
        <v>360</v>
      </c>
      <c r="G1152" s="36"/>
      <c r="H1152" s="36"/>
      <c r="I1152" s="89">
        <v>1500000</v>
      </c>
      <c r="J1152" s="89">
        <v>1500000</v>
      </c>
      <c r="K1152" s="101">
        <f t="shared" si="59"/>
        <v>100</v>
      </c>
    </row>
    <row r="1153" spans="1:9" ht="15.75">
      <c r="A1153" s="50"/>
      <c r="B1153" s="58"/>
      <c r="C1153" s="58"/>
      <c r="D1153" s="58"/>
      <c r="E1153" s="58"/>
      <c r="F1153" s="58"/>
      <c r="G1153" s="51"/>
      <c r="H1153" s="51"/>
      <c r="I1153" s="51"/>
    </row>
    <row r="1154" spans="1:9" ht="15.75">
      <c r="A1154" s="28"/>
      <c r="B1154" s="29"/>
      <c r="C1154" s="29"/>
      <c r="D1154" s="29"/>
      <c r="E1154" s="29"/>
      <c r="F1154" s="29"/>
      <c r="G1154" s="77"/>
      <c r="H1154" s="77"/>
      <c r="I1154" s="77"/>
    </row>
    <row r="1155" spans="1:11" ht="15.75">
      <c r="A1155" s="54" t="s">
        <v>207</v>
      </c>
      <c r="B1155" s="34" t="s">
        <v>206</v>
      </c>
      <c r="C1155" s="34" t="s">
        <v>9</v>
      </c>
      <c r="D1155" s="34" t="s">
        <v>9</v>
      </c>
      <c r="E1155" s="34"/>
      <c r="F1155" s="34"/>
      <c r="G1155" s="35" t="e">
        <f>#REF!+#REF!+#REF!</f>
        <v>#REF!</v>
      </c>
      <c r="H1155" s="35">
        <f aca="true" t="shared" si="60" ref="H1155:J1156">H1156</f>
        <v>-5</v>
      </c>
      <c r="I1155" s="88">
        <f t="shared" si="60"/>
        <v>1753490.4</v>
      </c>
      <c r="J1155" s="88">
        <f t="shared" si="60"/>
        <v>1656890.1</v>
      </c>
      <c r="K1155" s="101">
        <f aca="true" t="shared" si="61" ref="K1155:K1182">J1155/I1155*100</f>
        <v>94.49097069479252</v>
      </c>
    </row>
    <row r="1156" spans="1:11" ht="15.75">
      <c r="A1156" s="37" t="s">
        <v>7</v>
      </c>
      <c r="B1156" s="38" t="s">
        <v>206</v>
      </c>
      <c r="C1156" s="38" t="s">
        <v>8</v>
      </c>
      <c r="D1156" s="38" t="s">
        <v>9</v>
      </c>
      <c r="E1156" s="38"/>
      <c r="F1156" s="38"/>
      <c r="G1156" s="32"/>
      <c r="H1156" s="36">
        <f t="shared" si="60"/>
        <v>-5</v>
      </c>
      <c r="I1156" s="89">
        <f t="shared" si="60"/>
        <v>1753490.4</v>
      </c>
      <c r="J1156" s="89">
        <f t="shared" si="60"/>
        <v>1656890.1</v>
      </c>
      <c r="K1156" s="101">
        <f t="shared" si="61"/>
        <v>94.49097069479252</v>
      </c>
    </row>
    <row r="1157" spans="1:11" ht="47.25">
      <c r="A1157" s="37" t="s">
        <v>82</v>
      </c>
      <c r="B1157" s="38" t="s">
        <v>206</v>
      </c>
      <c r="C1157" s="38" t="s">
        <v>8</v>
      </c>
      <c r="D1157" s="38" t="s">
        <v>14</v>
      </c>
      <c r="E1157" s="38"/>
      <c r="F1157" s="38"/>
      <c r="G1157" s="32" t="e">
        <f>#REF!+#REF!+#REF!</f>
        <v>#REF!</v>
      </c>
      <c r="H1157" s="36">
        <f>H1158+H1169</f>
        <v>-5</v>
      </c>
      <c r="I1157" s="89">
        <f>I1158+I1169</f>
        <v>1753490.4</v>
      </c>
      <c r="J1157" s="89">
        <f>J1158+J1169</f>
        <v>1656890.1</v>
      </c>
      <c r="K1157" s="101">
        <f t="shared" si="61"/>
        <v>94.49097069479252</v>
      </c>
    </row>
    <row r="1158" spans="1:11" ht="15.75" hidden="1">
      <c r="A1158" s="37" t="s">
        <v>11</v>
      </c>
      <c r="B1158" s="38" t="s">
        <v>206</v>
      </c>
      <c r="C1158" s="38" t="s">
        <v>8</v>
      </c>
      <c r="D1158" s="38" t="s">
        <v>14</v>
      </c>
      <c r="E1158" s="38" t="s">
        <v>84</v>
      </c>
      <c r="F1158" s="38"/>
      <c r="G1158" s="32" t="e">
        <f>#REF!+#REF!+#REF!</f>
        <v>#REF!</v>
      </c>
      <c r="H1158" s="36">
        <f>+H1159+H1163+H1166</f>
        <v>-2426</v>
      </c>
      <c r="I1158" s="89">
        <f>+I1159+I1163+I1166</f>
        <v>0</v>
      </c>
      <c r="J1158" s="89">
        <f>+J1159+J1163+J1166</f>
        <v>0</v>
      </c>
      <c r="K1158" s="101" t="e">
        <f t="shared" si="61"/>
        <v>#DIV/0!</v>
      </c>
    </row>
    <row r="1159" spans="1:11" ht="15.75" hidden="1">
      <c r="A1159" s="37" t="s">
        <v>148</v>
      </c>
      <c r="B1159" s="38" t="s">
        <v>206</v>
      </c>
      <c r="C1159" s="38" t="s">
        <v>8</v>
      </c>
      <c r="D1159" s="38" t="s">
        <v>14</v>
      </c>
      <c r="E1159" s="38" t="s">
        <v>84</v>
      </c>
      <c r="F1159" s="38" t="s">
        <v>147</v>
      </c>
      <c r="G1159" s="32"/>
      <c r="H1159" s="36">
        <f>H1160+H1161+H1162</f>
        <v>-2066</v>
      </c>
      <c r="I1159" s="89">
        <f>I1160+I1161+I1162</f>
        <v>0</v>
      </c>
      <c r="J1159" s="89">
        <f>J1160+J1161+J1162</f>
        <v>0</v>
      </c>
      <c r="K1159" s="101" t="e">
        <f t="shared" si="61"/>
        <v>#DIV/0!</v>
      </c>
    </row>
    <row r="1160" spans="1:11" ht="15.75" hidden="1">
      <c r="A1160" s="37" t="s">
        <v>150</v>
      </c>
      <c r="B1160" s="38" t="s">
        <v>206</v>
      </c>
      <c r="C1160" s="38" t="s">
        <v>8</v>
      </c>
      <c r="D1160" s="38" t="s">
        <v>14</v>
      </c>
      <c r="E1160" s="38" t="s">
        <v>84</v>
      </c>
      <c r="F1160" s="38" t="s">
        <v>149</v>
      </c>
      <c r="G1160" s="32"/>
      <c r="H1160" s="36">
        <f>-1898-168</f>
        <v>-2066</v>
      </c>
      <c r="I1160" s="89">
        <v>0</v>
      </c>
      <c r="J1160" s="89">
        <v>0</v>
      </c>
      <c r="K1160" s="101" t="e">
        <f t="shared" si="61"/>
        <v>#DIV/0!</v>
      </c>
    </row>
    <row r="1161" spans="1:11" ht="15.75" hidden="1">
      <c r="A1161" s="37" t="s">
        <v>152</v>
      </c>
      <c r="B1161" s="38" t="s">
        <v>206</v>
      </c>
      <c r="C1161" s="38" t="s">
        <v>8</v>
      </c>
      <c r="D1161" s="38" t="s">
        <v>14</v>
      </c>
      <c r="E1161" s="38" t="s">
        <v>84</v>
      </c>
      <c r="F1161" s="38" t="s">
        <v>151</v>
      </c>
      <c r="G1161" s="32"/>
      <c r="H1161" s="36"/>
      <c r="I1161" s="89"/>
      <c r="J1161" s="89"/>
      <c r="K1161" s="101" t="e">
        <f t="shared" si="61"/>
        <v>#DIV/0!</v>
      </c>
    </row>
    <row r="1162" spans="1:11" ht="47.25" hidden="1">
      <c r="A1162" s="37" t="s">
        <v>203</v>
      </c>
      <c r="B1162" s="38" t="s">
        <v>206</v>
      </c>
      <c r="C1162" s="38" t="s">
        <v>8</v>
      </c>
      <c r="D1162" s="38" t="s">
        <v>14</v>
      </c>
      <c r="E1162" s="38" t="s">
        <v>84</v>
      </c>
      <c r="F1162" s="38" t="s">
        <v>202</v>
      </c>
      <c r="G1162" s="32"/>
      <c r="H1162" s="36"/>
      <c r="I1162" s="89"/>
      <c r="J1162" s="89"/>
      <c r="K1162" s="101" t="e">
        <f t="shared" si="61"/>
        <v>#DIV/0!</v>
      </c>
    </row>
    <row r="1163" spans="1:11" ht="15.75" hidden="1">
      <c r="A1163" s="37" t="s">
        <v>154</v>
      </c>
      <c r="B1163" s="38" t="s">
        <v>206</v>
      </c>
      <c r="C1163" s="38" t="s">
        <v>8</v>
      </c>
      <c r="D1163" s="38" t="s">
        <v>14</v>
      </c>
      <c r="E1163" s="38" t="s">
        <v>84</v>
      </c>
      <c r="F1163" s="38" t="s">
        <v>153</v>
      </c>
      <c r="G1163" s="32"/>
      <c r="H1163" s="36">
        <f>H1164+H1165</f>
        <v>-352</v>
      </c>
      <c r="I1163" s="89">
        <f>I1164+I1165</f>
        <v>0</v>
      </c>
      <c r="J1163" s="89">
        <f>J1164+J1165</f>
        <v>0</v>
      </c>
      <c r="K1163" s="101" t="e">
        <f t="shared" si="61"/>
        <v>#DIV/0!</v>
      </c>
    </row>
    <row r="1164" spans="1:11" ht="31.5" hidden="1">
      <c r="A1164" s="37" t="s">
        <v>158</v>
      </c>
      <c r="B1164" s="38" t="s">
        <v>206</v>
      </c>
      <c r="C1164" s="38" t="s">
        <v>8</v>
      </c>
      <c r="D1164" s="38" t="s">
        <v>14</v>
      </c>
      <c r="E1164" s="38" t="s">
        <v>84</v>
      </c>
      <c r="F1164" s="38" t="s">
        <v>155</v>
      </c>
      <c r="G1164" s="32"/>
      <c r="H1164" s="36">
        <v>-40</v>
      </c>
      <c r="I1164" s="89">
        <v>0</v>
      </c>
      <c r="J1164" s="89">
        <v>0</v>
      </c>
      <c r="K1164" s="101" t="e">
        <f t="shared" si="61"/>
        <v>#DIV/0!</v>
      </c>
    </row>
    <row r="1165" spans="1:11" ht="15.75" hidden="1">
      <c r="A1165" s="37" t="s">
        <v>157</v>
      </c>
      <c r="B1165" s="38" t="s">
        <v>206</v>
      </c>
      <c r="C1165" s="38" t="s">
        <v>8</v>
      </c>
      <c r="D1165" s="38" t="s">
        <v>14</v>
      </c>
      <c r="E1165" s="38" t="s">
        <v>84</v>
      </c>
      <c r="F1165" s="38" t="s">
        <v>156</v>
      </c>
      <c r="G1165" s="32"/>
      <c r="H1165" s="36">
        <v>-312</v>
      </c>
      <c r="I1165" s="89">
        <v>0</v>
      </c>
      <c r="J1165" s="89">
        <v>0</v>
      </c>
      <c r="K1165" s="101" t="e">
        <f t="shared" si="61"/>
        <v>#DIV/0!</v>
      </c>
    </row>
    <row r="1166" spans="1:11" ht="15.75" hidden="1">
      <c r="A1166" s="37" t="s">
        <v>159</v>
      </c>
      <c r="B1166" s="38" t="s">
        <v>206</v>
      </c>
      <c r="C1166" s="38" t="s">
        <v>8</v>
      </c>
      <c r="D1166" s="38" t="s">
        <v>14</v>
      </c>
      <c r="E1166" s="38" t="s">
        <v>84</v>
      </c>
      <c r="F1166" s="38" t="s">
        <v>160</v>
      </c>
      <c r="G1166" s="32"/>
      <c r="H1166" s="36">
        <f>H1167+H1168</f>
        <v>-8</v>
      </c>
      <c r="I1166" s="89">
        <f>I1167+I1168</f>
        <v>0</v>
      </c>
      <c r="J1166" s="89">
        <f>J1167+J1168</f>
        <v>0</v>
      </c>
      <c r="K1166" s="101" t="e">
        <f t="shared" si="61"/>
        <v>#DIV/0!</v>
      </c>
    </row>
    <row r="1167" spans="1:11" ht="15.75" hidden="1">
      <c r="A1167" s="37" t="s">
        <v>163</v>
      </c>
      <c r="B1167" s="38" t="s">
        <v>206</v>
      </c>
      <c r="C1167" s="38" t="s">
        <v>8</v>
      </c>
      <c r="D1167" s="38" t="s">
        <v>14</v>
      </c>
      <c r="E1167" s="38" t="s">
        <v>84</v>
      </c>
      <c r="F1167" s="38" t="s">
        <v>161</v>
      </c>
      <c r="G1167" s="32"/>
      <c r="H1167" s="36">
        <v>-4</v>
      </c>
      <c r="I1167" s="89"/>
      <c r="J1167" s="89"/>
      <c r="K1167" s="101" t="e">
        <f t="shared" si="61"/>
        <v>#DIV/0!</v>
      </c>
    </row>
    <row r="1168" spans="1:11" ht="15.75" hidden="1">
      <c r="A1168" s="37" t="s">
        <v>164</v>
      </c>
      <c r="B1168" s="38" t="s">
        <v>206</v>
      </c>
      <c r="C1168" s="38" t="s">
        <v>8</v>
      </c>
      <c r="D1168" s="38" t="s">
        <v>14</v>
      </c>
      <c r="E1168" s="38" t="s">
        <v>84</v>
      </c>
      <c r="F1168" s="38" t="s">
        <v>162</v>
      </c>
      <c r="G1168" s="32"/>
      <c r="H1168" s="36">
        <v>-4</v>
      </c>
      <c r="I1168" s="89"/>
      <c r="J1168" s="89"/>
      <c r="K1168" s="101" t="e">
        <f t="shared" si="61"/>
        <v>#DIV/0!</v>
      </c>
    </row>
    <row r="1169" spans="1:11" ht="31.5">
      <c r="A1169" s="37" t="s">
        <v>326</v>
      </c>
      <c r="B1169" s="38" t="s">
        <v>206</v>
      </c>
      <c r="C1169" s="38" t="s">
        <v>8</v>
      </c>
      <c r="D1169" s="38" t="s">
        <v>14</v>
      </c>
      <c r="E1169" s="38" t="s">
        <v>327</v>
      </c>
      <c r="F1169" s="38"/>
      <c r="G1169" s="32"/>
      <c r="H1169" s="36">
        <f>H1170+H1181</f>
        <v>2421</v>
      </c>
      <c r="I1169" s="89">
        <f>I1170+I1181</f>
        <v>1753490.4</v>
      </c>
      <c r="J1169" s="89">
        <f>J1170+J1181</f>
        <v>1656890.1</v>
      </c>
      <c r="K1169" s="101">
        <f t="shared" si="61"/>
        <v>94.49097069479252</v>
      </c>
    </row>
    <row r="1170" spans="1:11" ht="31.5">
      <c r="A1170" s="37" t="s">
        <v>329</v>
      </c>
      <c r="B1170" s="38" t="s">
        <v>206</v>
      </c>
      <c r="C1170" s="38" t="s">
        <v>8</v>
      </c>
      <c r="D1170" s="38" t="s">
        <v>14</v>
      </c>
      <c r="E1170" s="38" t="s">
        <v>328</v>
      </c>
      <c r="F1170" s="38"/>
      <c r="G1170" s="32"/>
      <c r="H1170" s="36">
        <f>H1171+H1175+H1178</f>
        <v>2421</v>
      </c>
      <c r="I1170" s="89">
        <f>I1171+I1175+I1178</f>
        <v>1747090.4</v>
      </c>
      <c r="J1170" s="89">
        <f>J1171+J1175+J1178</f>
        <v>1650490.1</v>
      </c>
      <c r="K1170" s="101">
        <f t="shared" si="61"/>
        <v>94.47078983434402</v>
      </c>
    </row>
    <row r="1171" spans="1:11" ht="15.75">
      <c r="A1171" s="37" t="s">
        <v>148</v>
      </c>
      <c r="B1171" s="38" t="s">
        <v>206</v>
      </c>
      <c r="C1171" s="38" t="s">
        <v>8</v>
      </c>
      <c r="D1171" s="38" t="s">
        <v>14</v>
      </c>
      <c r="E1171" s="38" t="s">
        <v>328</v>
      </c>
      <c r="F1171" s="38" t="s">
        <v>147</v>
      </c>
      <c r="G1171" s="32"/>
      <c r="H1171" s="36">
        <f>H1172+H1173+H1174</f>
        <v>2071</v>
      </c>
      <c r="I1171" s="89">
        <f>I1172+I1173+I1174</f>
        <v>1511290.4</v>
      </c>
      <c r="J1171" s="89">
        <f>J1172+J1173+J1174</f>
        <v>1459224.36</v>
      </c>
      <c r="K1171" s="101">
        <f t="shared" si="61"/>
        <v>96.55486199078616</v>
      </c>
    </row>
    <row r="1172" spans="1:11" ht="15.75">
      <c r="A1172" s="37" t="s">
        <v>150</v>
      </c>
      <c r="B1172" s="38" t="s">
        <v>206</v>
      </c>
      <c r="C1172" s="38" t="s">
        <v>8</v>
      </c>
      <c r="D1172" s="38" t="s">
        <v>14</v>
      </c>
      <c r="E1172" s="38" t="s">
        <v>328</v>
      </c>
      <c r="F1172" s="38" t="s">
        <v>149</v>
      </c>
      <c r="G1172" s="32"/>
      <c r="H1172" s="36">
        <v>1967</v>
      </c>
      <c r="I1172" s="89">
        <v>1450000</v>
      </c>
      <c r="J1172" s="89">
        <v>1439914.36</v>
      </c>
      <c r="K1172" s="101">
        <f t="shared" si="61"/>
        <v>99.30443862068967</v>
      </c>
    </row>
    <row r="1173" spans="1:11" ht="15.75">
      <c r="A1173" s="37" t="s">
        <v>152</v>
      </c>
      <c r="B1173" s="38" t="s">
        <v>206</v>
      </c>
      <c r="C1173" s="38" t="s">
        <v>8</v>
      </c>
      <c r="D1173" s="38" t="s">
        <v>14</v>
      </c>
      <c r="E1173" s="38" t="s">
        <v>328</v>
      </c>
      <c r="F1173" s="38" t="s">
        <v>151</v>
      </c>
      <c r="G1173" s="32"/>
      <c r="H1173" s="36">
        <v>104</v>
      </c>
      <c r="I1173" s="89">
        <v>61290.4</v>
      </c>
      <c r="J1173" s="89">
        <v>19310</v>
      </c>
      <c r="K1173" s="101">
        <f t="shared" si="61"/>
        <v>31.505749676947776</v>
      </c>
    </row>
    <row r="1174" spans="1:11" ht="47.25" hidden="1">
      <c r="A1174" s="37" t="s">
        <v>203</v>
      </c>
      <c r="B1174" s="38" t="s">
        <v>206</v>
      </c>
      <c r="C1174" s="38" t="s">
        <v>8</v>
      </c>
      <c r="D1174" s="38" t="s">
        <v>14</v>
      </c>
      <c r="E1174" s="38" t="s">
        <v>328</v>
      </c>
      <c r="F1174" s="38" t="s">
        <v>202</v>
      </c>
      <c r="G1174" s="32"/>
      <c r="H1174" s="36"/>
      <c r="I1174" s="89"/>
      <c r="J1174" s="89"/>
      <c r="K1174" s="101" t="e">
        <f t="shared" si="61"/>
        <v>#DIV/0!</v>
      </c>
    </row>
    <row r="1175" spans="1:11" ht="15.75">
      <c r="A1175" s="37" t="s">
        <v>154</v>
      </c>
      <c r="B1175" s="38" t="s">
        <v>206</v>
      </c>
      <c r="C1175" s="38" t="s">
        <v>8</v>
      </c>
      <c r="D1175" s="38" t="s">
        <v>14</v>
      </c>
      <c r="E1175" s="38" t="s">
        <v>328</v>
      </c>
      <c r="F1175" s="38" t="s">
        <v>153</v>
      </c>
      <c r="G1175" s="32"/>
      <c r="H1175" s="36">
        <f>H1176+H1177</f>
        <v>341</v>
      </c>
      <c r="I1175" s="89">
        <f>I1176+I1177</f>
        <v>230800</v>
      </c>
      <c r="J1175" s="89">
        <f>J1176+J1177</f>
        <v>190526.31</v>
      </c>
      <c r="K1175" s="101">
        <f t="shared" si="61"/>
        <v>82.55039428076256</v>
      </c>
    </row>
    <row r="1176" spans="1:11" ht="31.5">
      <c r="A1176" s="37" t="s">
        <v>158</v>
      </c>
      <c r="B1176" s="38" t="s">
        <v>206</v>
      </c>
      <c r="C1176" s="38" t="s">
        <v>8</v>
      </c>
      <c r="D1176" s="38" t="s">
        <v>14</v>
      </c>
      <c r="E1176" s="38" t="s">
        <v>328</v>
      </c>
      <c r="F1176" s="38" t="s">
        <v>155</v>
      </c>
      <c r="G1176" s="32"/>
      <c r="H1176" s="36">
        <v>172</v>
      </c>
      <c r="I1176" s="89">
        <v>154380</v>
      </c>
      <c r="J1176" s="89">
        <v>115825.51</v>
      </c>
      <c r="K1176" s="101">
        <f t="shared" si="61"/>
        <v>75.02624044565358</v>
      </c>
    </row>
    <row r="1177" spans="1:11" ht="15.75">
      <c r="A1177" s="37" t="s">
        <v>157</v>
      </c>
      <c r="B1177" s="38" t="s">
        <v>206</v>
      </c>
      <c r="C1177" s="38" t="s">
        <v>8</v>
      </c>
      <c r="D1177" s="38" t="s">
        <v>14</v>
      </c>
      <c r="E1177" s="38" t="s">
        <v>328</v>
      </c>
      <c r="F1177" s="38" t="s">
        <v>156</v>
      </c>
      <c r="G1177" s="32"/>
      <c r="H1177" s="36">
        <v>169</v>
      </c>
      <c r="I1177" s="89">
        <v>76420</v>
      </c>
      <c r="J1177" s="89">
        <v>74700.8</v>
      </c>
      <c r="K1177" s="101">
        <f t="shared" si="61"/>
        <v>97.75032713949228</v>
      </c>
    </row>
    <row r="1178" spans="1:11" ht="15.75">
      <c r="A1178" s="37" t="s">
        <v>159</v>
      </c>
      <c r="B1178" s="38" t="s">
        <v>206</v>
      </c>
      <c r="C1178" s="38" t="s">
        <v>8</v>
      </c>
      <c r="D1178" s="38" t="s">
        <v>14</v>
      </c>
      <c r="E1178" s="38" t="s">
        <v>328</v>
      </c>
      <c r="F1178" s="38" t="s">
        <v>160</v>
      </c>
      <c r="G1178" s="32"/>
      <c r="H1178" s="36">
        <f>H1179+H1180</f>
        <v>9</v>
      </c>
      <c r="I1178" s="89">
        <f>I1179+I1180</f>
        <v>5000</v>
      </c>
      <c r="J1178" s="89">
        <f>J1179+J1180</f>
        <v>739.43</v>
      </c>
      <c r="K1178" s="101">
        <f t="shared" si="61"/>
        <v>14.788599999999999</v>
      </c>
    </row>
    <row r="1179" spans="1:11" ht="15.75">
      <c r="A1179" s="37" t="s">
        <v>163</v>
      </c>
      <c r="B1179" s="38" t="s">
        <v>206</v>
      </c>
      <c r="C1179" s="38" t="s">
        <v>8</v>
      </c>
      <c r="D1179" s="38" t="s">
        <v>14</v>
      </c>
      <c r="E1179" s="38" t="s">
        <v>328</v>
      </c>
      <c r="F1179" s="38" t="s">
        <v>161</v>
      </c>
      <c r="G1179" s="32"/>
      <c r="H1179" s="36">
        <v>4</v>
      </c>
      <c r="I1179" s="89">
        <v>2000</v>
      </c>
      <c r="J1179" s="89"/>
      <c r="K1179" s="101">
        <f t="shared" si="61"/>
        <v>0</v>
      </c>
    </row>
    <row r="1180" spans="1:11" ht="15.75">
      <c r="A1180" s="37" t="s">
        <v>164</v>
      </c>
      <c r="B1180" s="38" t="s">
        <v>206</v>
      </c>
      <c r="C1180" s="38" t="s">
        <v>8</v>
      </c>
      <c r="D1180" s="38" t="s">
        <v>14</v>
      </c>
      <c r="E1180" s="38" t="s">
        <v>328</v>
      </c>
      <c r="F1180" s="38" t="s">
        <v>162</v>
      </c>
      <c r="G1180" s="32"/>
      <c r="H1180" s="36">
        <v>5</v>
      </c>
      <c r="I1180" s="89">
        <v>3000</v>
      </c>
      <c r="J1180" s="89">
        <v>739.43</v>
      </c>
      <c r="K1180" s="101">
        <f t="shared" si="61"/>
        <v>24.647666666666666</v>
      </c>
    </row>
    <row r="1181" spans="1:11" ht="31.5">
      <c r="A1181" s="37" t="s">
        <v>331</v>
      </c>
      <c r="B1181" s="38" t="s">
        <v>206</v>
      </c>
      <c r="C1181" s="38" t="s">
        <v>8</v>
      </c>
      <c r="D1181" s="38" t="s">
        <v>14</v>
      </c>
      <c r="E1181" s="38" t="s">
        <v>330</v>
      </c>
      <c r="F1181" s="38"/>
      <c r="G1181" s="32"/>
      <c r="H1181" s="36">
        <f>H1182</f>
        <v>0</v>
      </c>
      <c r="I1181" s="89">
        <f>I1182</f>
        <v>6400</v>
      </c>
      <c r="J1181" s="89">
        <f>J1182</f>
        <v>6400</v>
      </c>
      <c r="K1181" s="101">
        <f t="shared" si="61"/>
        <v>100</v>
      </c>
    </row>
    <row r="1182" spans="1:11" ht="15.75">
      <c r="A1182" s="37" t="s">
        <v>157</v>
      </c>
      <c r="B1182" s="38" t="s">
        <v>206</v>
      </c>
      <c r="C1182" s="38" t="s">
        <v>8</v>
      </c>
      <c r="D1182" s="38" t="s">
        <v>14</v>
      </c>
      <c r="E1182" s="38" t="s">
        <v>330</v>
      </c>
      <c r="F1182" s="38" t="s">
        <v>156</v>
      </c>
      <c r="G1182" s="32"/>
      <c r="H1182" s="36"/>
      <c r="I1182" s="89">
        <v>6400</v>
      </c>
      <c r="J1182" s="89">
        <v>6400</v>
      </c>
      <c r="K1182" s="101">
        <f t="shared" si="61"/>
        <v>100</v>
      </c>
    </row>
    <row r="1196" ht="15.75">
      <c r="A1196" s="16"/>
    </row>
    <row r="1197" ht="15.75">
      <c r="A1197" s="16"/>
    </row>
    <row r="1198" ht="15.75">
      <c r="A1198" s="16"/>
    </row>
    <row r="1199" ht="15.75">
      <c r="A1199" s="16"/>
    </row>
    <row r="1200" ht="15.75">
      <c r="A1200" s="16"/>
    </row>
    <row r="1201" ht="15.75">
      <c r="A1201" s="16"/>
    </row>
    <row r="1202" ht="15.75">
      <c r="A1202" s="16"/>
    </row>
    <row r="1203" ht="15.75">
      <c r="A1203" s="16"/>
    </row>
    <row r="1204" ht="15.75">
      <c r="A1204" s="16"/>
    </row>
    <row r="1205" ht="15.75">
      <c r="A1205" s="16"/>
    </row>
    <row r="1206" ht="15.75">
      <c r="A1206" s="16"/>
    </row>
    <row r="1207" ht="15.75">
      <c r="A1207" s="16"/>
    </row>
    <row r="1208" ht="15.75">
      <c r="A1208" s="16"/>
    </row>
    <row r="1209" ht="15.75">
      <c r="A1209" s="16"/>
    </row>
    <row r="1210" ht="15.75">
      <c r="A1210" s="16"/>
    </row>
    <row r="1211" ht="15.75">
      <c r="A1211" s="16"/>
    </row>
    <row r="1212" ht="15.75">
      <c r="A1212" s="16"/>
    </row>
    <row r="1213" ht="15.75">
      <c r="A1213" s="16"/>
    </row>
    <row r="1214" ht="15.75">
      <c r="A1214" s="16"/>
    </row>
    <row r="1215" ht="15.75">
      <c r="A1215" s="16"/>
    </row>
    <row r="1216" ht="15.75">
      <c r="A1216" s="16"/>
    </row>
    <row r="1217" ht="15.75">
      <c r="A1217" s="16"/>
    </row>
    <row r="1218" ht="15.75">
      <c r="A1218" s="16"/>
    </row>
    <row r="1219" ht="15.75">
      <c r="A1219" s="16"/>
    </row>
    <row r="1220" ht="15.75">
      <c r="A1220" s="16"/>
    </row>
    <row r="1221" ht="15.75">
      <c r="A1221" s="16"/>
    </row>
    <row r="1222" ht="15.75">
      <c r="A1222" s="16"/>
    </row>
    <row r="1223" ht="15.75">
      <c r="A1223" s="16"/>
    </row>
    <row r="1224" ht="15.75">
      <c r="A1224" s="16"/>
    </row>
    <row r="1225" ht="15.75">
      <c r="A1225" s="16"/>
    </row>
    <row r="1235" spans="1:9" ht="15.75">
      <c r="A1235" s="24"/>
      <c r="B1235" s="25"/>
      <c r="C1235" s="25"/>
      <c r="D1235" s="25"/>
      <c r="E1235" s="25"/>
      <c r="F1235" s="25"/>
      <c r="G1235" s="81"/>
      <c r="I1235" s="82"/>
    </row>
    <row r="1236" spans="1:9" ht="15.75">
      <c r="A1236" s="24"/>
      <c r="B1236" s="25"/>
      <c r="C1236" s="25"/>
      <c r="D1236" s="25"/>
      <c r="E1236" s="25"/>
      <c r="F1236" s="25"/>
      <c r="G1236" s="81"/>
      <c r="I1236" s="82"/>
    </row>
    <row r="1237" ht="15.75">
      <c r="I1237" s="82"/>
    </row>
    <row r="1238" ht="15.75">
      <c r="I1238" s="82"/>
    </row>
    <row r="1239" ht="15.75">
      <c r="I1239" s="82"/>
    </row>
    <row r="1240" ht="15.75">
      <c r="I1240" s="82"/>
    </row>
    <row r="1241" ht="15.75">
      <c r="I1241" s="82"/>
    </row>
    <row r="1242" ht="15.75">
      <c r="I1242" s="82"/>
    </row>
    <row r="1243" ht="15.75">
      <c r="I1243" s="82"/>
    </row>
    <row r="1244" spans="1:9" ht="15.75">
      <c r="A1244" s="16"/>
      <c r="I1244" s="82"/>
    </row>
    <row r="1245" spans="1:9" ht="15.75">
      <c r="A1245" s="16"/>
      <c r="I1245" s="82"/>
    </row>
    <row r="1246" spans="1:9" ht="15.75">
      <c r="A1246" s="16"/>
      <c r="I1246" s="82"/>
    </row>
    <row r="1247" spans="1:9" ht="15.75">
      <c r="A1247" s="16"/>
      <c r="I1247" s="82"/>
    </row>
    <row r="1248" spans="1:9" ht="15.75">
      <c r="A1248" s="16"/>
      <c r="I1248" s="82"/>
    </row>
    <row r="1249" spans="1:9" ht="15.75">
      <c r="A1249" s="16"/>
      <c r="I1249" s="82"/>
    </row>
    <row r="1250" spans="1:9" ht="15.75">
      <c r="A1250" s="16"/>
      <c r="I1250" s="82"/>
    </row>
    <row r="1251" spans="1:9" ht="15.75">
      <c r="A1251" s="16"/>
      <c r="I1251" s="82"/>
    </row>
    <row r="1252" spans="1:9" ht="15.75">
      <c r="A1252" s="16"/>
      <c r="I1252" s="82"/>
    </row>
    <row r="1253" spans="1:9" ht="15.75">
      <c r="A1253" s="16"/>
      <c r="I1253" s="82"/>
    </row>
    <row r="1254" spans="1:9" ht="15.75">
      <c r="A1254" s="16"/>
      <c r="I1254" s="82"/>
    </row>
    <row r="1255" spans="1:9" ht="15.75">
      <c r="A1255" s="16"/>
      <c r="I1255" s="82"/>
    </row>
    <row r="1256" spans="1:9" ht="15.75">
      <c r="A1256" s="16"/>
      <c r="I1256" s="82"/>
    </row>
    <row r="1257" spans="1:9" ht="15.75">
      <c r="A1257" s="16"/>
      <c r="I1257" s="82"/>
    </row>
    <row r="1258" spans="1:9" ht="15.75">
      <c r="A1258" s="16"/>
      <c r="I1258" s="82"/>
    </row>
    <row r="1259" spans="1:9" ht="15.75">
      <c r="A1259" s="16"/>
      <c r="I1259" s="82"/>
    </row>
    <row r="1260" spans="1:9" ht="15.75">
      <c r="A1260" s="16"/>
      <c r="I1260" s="82"/>
    </row>
    <row r="1261" spans="1:9" ht="15.75">
      <c r="A1261" s="16"/>
      <c r="I1261" s="82"/>
    </row>
    <row r="1262" spans="1:9" ht="15.75">
      <c r="A1262" s="16"/>
      <c r="I1262" s="82"/>
    </row>
    <row r="1263" spans="1:9" ht="15.75">
      <c r="A1263" s="16"/>
      <c r="I1263" s="82"/>
    </row>
    <row r="1264" spans="1:9" ht="15.75">
      <c r="A1264" s="16"/>
      <c r="I1264" s="82"/>
    </row>
    <row r="1265" spans="1:9" ht="15.75">
      <c r="A1265" s="16"/>
      <c r="I1265" s="82"/>
    </row>
    <row r="1266" spans="1:9" ht="15.75">
      <c r="A1266" s="16"/>
      <c r="I1266" s="82"/>
    </row>
    <row r="1267" spans="1:9" ht="15.75">
      <c r="A1267" s="16"/>
      <c r="I1267" s="82"/>
    </row>
    <row r="1268" spans="1:9" ht="15.75">
      <c r="A1268" s="16"/>
      <c r="I1268" s="82"/>
    </row>
    <row r="1269" spans="1:9" ht="15.75">
      <c r="A1269" s="16"/>
      <c r="I1269" s="82"/>
    </row>
    <row r="1270" spans="1:9" ht="15.75">
      <c r="A1270" s="16"/>
      <c r="I1270" s="82"/>
    </row>
    <row r="1271" spans="1:9" ht="15.75">
      <c r="A1271" s="16"/>
      <c r="I1271" s="82"/>
    </row>
    <row r="1272" spans="1:9" ht="15.75">
      <c r="A1272" s="16"/>
      <c r="I1272" s="82"/>
    </row>
    <row r="1273" spans="1:9" ht="15.75">
      <c r="A1273" s="16"/>
      <c r="I1273" s="82"/>
    </row>
    <row r="1274" spans="1:9" ht="15.75">
      <c r="A1274" s="16"/>
      <c r="I1274" s="82"/>
    </row>
    <row r="1275" spans="1:9" ht="15.75">
      <c r="A1275" s="16"/>
      <c r="I1275" s="82"/>
    </row>
    <row r="1276" spans="1:9" ht="15.75">
      <c r="A1276" s="16"/>
      <c r="I1276" s="82"/>
    </row>
    <row r="1277" spans="1:9" ht="15.75">
      <c r="A1277" s="16"/>
      <c r="I1277" s="82"/>
    </row>
    <row r="1278" spans="1:9" ht="15.75">
      <c r="A1278" s="16"/>
      <c r="I1278" s="82"/>
    </row>
    <row r="1279" spans="1:9" ht="15.75">
      <c r="A1279" s="16"/>
      <c r="I1279" s="82"/>
    </row>
    <row r="1280" spans="1:9" ht="15.75">
      <c r="A1280" s="16"/>
      <c r="I1280" s="82"/>
    </row>
    <row r="1281" spans="1:9" ht="15.75">
      <c r="A1281" s="16"/>
      <c r="I1281" s="82"/>
    </row>
    <row r="1282" spans="1:9" ht="15.75">
      <c r="A1282" s="16"/>
      <c r="I1282" s="82"/>
    </row>
    <row r="1283" spans="1:9" ht="15.75">
      <c r="A1283" s="16"/>
      <c r="I1283" s="82"/>
    </row>
    <row r="1284" spans="1:9" ht="15.75">
      <c r="A1284" s="16"/>
      <c r="I1284" s="82"/>
    </row>
    <row r="1285" spans="1:9" ht="15.75">
      <c r="A1285" s="16"/>
      <c r="I1285" s="82"/>
    </row>
    <row r="1286" spans="1:9" ht="15.75">
      <c r="A1286" s="16"/>
      <c r="I1286" s="82"/>
    </row>
    <row r="1287" spans="1:9" ht="15.75">
      <c r="A1287" s="16"/>
      <c r="I1287" s="82"/>
    </row>
    <row r="1288" spans="1:9" ht="15.75">
      <c r="A1288" s="16"/>
      <c r="I1288" s="82"/>
    </row>
    <row r="1289" spans="1:9" ht="15.75">
      <c r="A1289" s="16"/>
      <c r="I1289" s="82"/>
    </row>
    <row r="1290" spans="1:9" ht="15.75">
      <c r="A1290" s="16"/>
      <c r="I1290" s="82"/>
    </row>
    <row r="1291" spans="1:9" ht="15.75">
      <c r="A1291" s="16"/>
      <c r="I1291" s="82"/>
    </row>
    <row r="1292" spans="1:9" ht="15.75">
      <c r="A1292" s="16"/>
      <c r="I1292" s="82"/>
    </row>
    <row r="1293" spans="1:9" ht="15.75">
      <c r="A1293" s="16"/>
      <c r="I1293" s="82"/>
    </row>
    <row r="1294" spans="1:9" ht="15.75">
      <c r="A1294" s="16"/>
      <c r="I1294" s="82"/>
    </row>
    <row r="1295" spans="1:9" ht="15.75">
      <c r="A1295" s="16"/>
      <c r="I1295" s="82"/>
    </row>
    <row r="1296" spans="1:9" ht="15.75">
      <c r="A1296" s="16"/>
      <c r="I1296" s="82"/>
    </row>
    <row r="1297" spans="1:9" ht="15.75">
      <c r="A1297" s="16"/>
      <c r="I1297" s="82"/>
    </row>
    <row r="1298" spans="1:9" ht="15.75">
      <c r="A1298" s="16"/>
      <c r="I1298" s="82"/>
    </row>
    <row r="1299" spans="1:9" ht="15.75">
      <c r="A1299" s="16"/>
      <c r="I1299" s="82"/>
    </row>
    <row r="1300" spans="1:9" ht="15.75">
      <c r="A1300" s="16"/>
      <c r="I1300" s="82"/>
    </row>
    <row r="1301" spans="1:9" ht="15.75">
      <c r="A1301" s="16"/>
      <c r="I1301" s="82"/>
    </row>
    <row r="1302" spans="1:9" ht="15.75">
      <c r="A1302" s="16"/>
      <c r="I1302" s="82"/>
    </row>
    <row r="1303" spans="1:9" ht="15.75">
      <c r="A1303" s="16"/>
      <c r="I1303" s="82"/>
    </row>
    <row r="1304" spans="1:9" ht="15.75">
      <c r="A1304" s="16"/>
      <c r="I1304" s="82"/>
    </row>
    <row r="1305" spans="1:9" ht="15.75">
      <c r="A1305" s="16"/>
      <c r="I1305" s="82"/>
    </row>
    <row r="1306" spans="1:9" ht="15.75">
      <c r="A1306" s="16"/>
      <c r="I1306" s="82"/>
    </row>
    <row r="1307" spans="1:9" ht="15.75">
      <c r="A1307" s="16"/>
      <c r="I1307" s="82"/>
    </row>
    <row r="1308" spans="1:9" ht="15.75">
      <c r="A1308" s="16"/>
      <c r="I1308" s="82"/>
    </row>
    <row r="1309" spans="1:9" ht="15.75">
      <c r="A1309" s="16"/>
      <c r="I1309" s="82"/>
    </row>
    <row r="1310" spans="1:9" ht="15.75">
      <c r="A1310" s="16"/>
      <c r="I1310" s="82"/>
    </row>
    <row r="1311" spans="1:9" ht="15.75">
      <c r="A1311" s="16"/>
      <c r="I1311" s="82"/>
    </row>
    <row r="1312" spans="1:9" ht="15.75">
      <c r="A1312" s="16"/>
      <c r="I1312" s="82"/>
    </row>
    <row r="1313" spans="1:9" ht="15.75">
      <c r="A1313" s="16"/>
      <c r="I1313" s="82"/>
    </row>
    <row r="1314" spans="1:9" ht="15.75">
      <c r="A1314" s="16"/>
      <c r="I1314" s="82"/>
    </row>
    <row r="1315" spans="1:9" ht="15.75">
      <c r="A1315" s="16"/>
      <c r="I1315" s="82"/>
    </row>
    <row r="1316" spans="1:9" ht="15.75">
      <c r="A1316" s="16"/>
      <c r="I1316" s="82"/>
    </row>
    <row r="1317" spans="1:9" ht="15.75">
      <c r="A1317" s="16"/>
      <c r="I1317" s="82"/>
    </row>
    <row r="1318" spans="1:9" ht="15.75">
      <c r="A1318" s="16"/>
      <c r="I1318" s="82"/>
    </row>
    <row r="1319" spans="1:9" ht="15.75">
      <c r="A1319" s="16"/>
      <c r="I1319" s="82"/>
    </row>
    <row r="1320" spans="1:9" ht="15.75">
      <c r="A1320" s="16"/>
      <c r="I1320" s="82"/>
    </row>
    <row r="1321" spans="1:9" ht="15.75">
      <c r="A1321" s="16"/>
      <c r="I1321" s="82"/>
    </row>
    <row r="1322" spans="1:9" ht="15.75">
      <c r="A1322" s="16"/>
      <c r="I1322" s="82"/>
    </row>
    <row r="1323" spans="1:9" ht="15.75">
      <c r="A1323" s="16"/>
      <c r="I1323" s="82"/>
    </row>
    <row r="1324" spans="1:9" ht="15.75">
      <c r="A1324" s="16"/>
      <c r="I1324" s="82"/>
    </row>
    <row r="1325" spans="1:9" ht="15.75">
      <c r="A1325" s="16"/>
      <c r="I1325" s="82"/>
    </row>
    <row r="1326" spans="1:9" ht="15.75">
      <c r="A1326" s="16"/>
      <c r="I1326" s="82"/>
    </row>
    <row r="1327" spans="1:9" ht="15.75">
      <c r="A1327" s="16"/>
      <c r="I1327" s="82"/>
    </row>
    <row r="1328" spans="1:9" ht="15.75">
      <c r="A1328" s="16"/>
      <c r="I1328" s="82"/>
    </row>
    <row r="1329" spans="1:9" ht="15.75">
      <c r="A1329" s="16"/>
      <c r="I1329" s="82"/>
    </row>
    <row r="1330" spans="1:9" ht="15.75">
      <c r="A1330" s="16"/>
      <c r="I1330" s="82"/>
    </row>
    <row r="1331" spans="1:9" ht="15.75">
      <c r="A1331" s="16"/>
      <c r="I1331" s="82"/>
    </row>
    <row r="1332" spans="1:9" ht="15.75">
      <c r="A1332" s="16"/>
      <c r="I1332" s="82"/>
    </row>
    <row r="1333" spans="1:9" ht="15.75">
      <c r="A1333" s="16"/>
      <c r="I1333" s="82"/>
    </row>
    <row r="1334" spans="1:9" ht="15.75">
      <c r="A1334" s="16"/>
      <c r="I1334" s="82"/>
    </row>
    <row r="1335" spans="1:9" ht="15.75">
      <c r="A1335" s="16"/>
      <c r="I1335" s="82"/>
    </row>
    <row r="1336" spans="1:9" ht="15.75">
      <c r="A1336" s="16"/>
      <c r="I1336" s="82"/>
    </row>
    <row r="1337" spans="1:9" ht="15.75">
      <c r="A1337" s="16"/>
      <c r="I1337" s="82"/>
    </row>
    <row r="1338" spans="1:9" ht="15.75">
      <c r="A1338" s="16"/>
      <c r="I1338" s="82"/>
    </row>
    <row r="1339" spans="1:9" ht="15.75">
      <c r="A1339" s="16"/>
      <c r="I1339" s="82"/>
    </row>
    <row r="1340" spans="1:9" ht="15.75">
      <c r="A1340" s="16"/>
      <c r="I1340" s="82"/>
    </row>
    <row r="1341" spans="1:9" ht="15.75">
      <c r="A1341" s="16"/>
      <c r="I1341" s="82"/>
    </row>
    <row r="1342" spans="1:9" ht="15.75">
      <c r="A1342" s="16"/>
      <c r="I1342" s="82"/>
    </row>
    <row r="1343" spans="1:9" ht="15.75">
      <c r="A1343" s="16"/>
      <c r="I1343" s="82"/>
    </row>
    <row r="1344" spans="1:9" ht="15.75">
      <c r="A1344" s="16"/>
      <c r="I1344" s="82"/>
    </row>
    <row r="1345" spans="1:9" ht="15.75">
      <c r="A1345" s="16"/>
      <c r="I1345" s="82"/>
    </row>
    <row r="1346" spans="1:9" ht="15.75">
      <c r="A1346" s="16"/>
      <c r="I1346" s="82"/>
    </row>
    <row r="1347" spans="1:9" ht="15.75">
      <c r="A1347" s="16"/>
      <c r="I1347" s="82"/>
    </row>
    <row r="1348" spans="1:9" ht="15.75">
      <c r="A1348" s="16"/>
      <c r="I1348" s="82"/>
    </row>
    <row r="1349" spans="1:9" ht="15.75">
      <c r="A1349" s="16"/>
      <c r="I1349" s="82"/>
    </row>
    <row r="1350" spans="1:9" ht="15.75">
      <c r="A1350" s="16"/>
      <c r="I1350" s="82"/>
    </row>
    <row r="1351" spans="1:9" ht="15.75">
      <c r="A1351" s="16"/>
      <c r="I1351" s="82"/>
    </row>
    <row r="1352" spans="1:9" ht="15.75">
      <c r="A1352" s="16"/>
      <c r="I1352" s="82"/>
    </row>
    <row r="1353" spans="1:9" ht="15.75">
      <c r="A1353" s="16"/>
      <c r="I1353" s="82"/>
    </row>
    <row r="1354" spans="1:9" ht="15.75">
      <c r="A1354" s="16"/>
      <c r="I1354" s="82"/>
    </row>
    <row r="1355" spans="1:9" ht="15.75">
      <c r="A1355" s="16"/>
      <c r="I1355" s="82"/>
    </row>
    <row r="1356" spans="1:9" ht="15.75">
      <c r="A1356" s="16"/>
      <c r="I1356" s="82"/>
    </row>
    <row r="1357" spans="1:9" ht="15.75">
      <c r="A1357" s="16"/>
      <c r="I1357" s="82"/>
    </row>
    <row r="1358" spans="1:9" ht="15.75">
      <c r="A1358" s="16"/>
      <c r="I1358" s="82"/>
    </row>
    <row r="1359" spans="1:9" ht="15.75">
      <c r="A1359" s="16"/>
      <c r="I1359" s="82"/>
    </row>
    <row r="1360" spans="1:9" ht="15.75">
      <c r="A1360" s="16"/>
      <c r="I1360" s="82"/>
    </row>
    <row r="1361" spans="1:9" ht="15.75">
      <c r="A1361" s="16"/>
      <c r="I1361" s="82"/>
    </row>
    <row r="1362" spans="1:9" ht="15.75">
      <c r="A1362" s="16"/>
      <c r="I1362" s="82"/>
    </row>
    <row r="1363" spans="1:9" ht="15.75">
      <c r="A1363" s="16"/>
      <c r="I1363" s="82"/>
    </row>
    <row r="1364" spans="1:9" ht="15.75">
      <c r="A1364" s="16"/>
      <c r="I1364" s="82"/>
    </row>
    <row r="1365" spans="1:9" ht="15.75">
      <c r="A1365" s="16"/>
      <c r="I1365" s="82"/>
    </row>
    <row r="1366" spans="1:9" ht="15.75">
      <c r="A1366" s="16"/>
      <c r="I1366" s="82"/>
    </row>
    <row r="1367" spans="1:9" ht="15.75">
      <c r="A1367" s="16"/>
      <c r="I1367" s="82"/>
    </row>
    <row r="1368" spans="1:9" ht="15.75">
      <c r="A1368" s="16"/>
      <c r="I1368" s="82"/>
    </row>
    <row r="1369" spans="1:9" ht="15.75">
      <c r="A1369" s="16"/>
      <c r="I1369" s="82"/>
    </row>
    <row r="1370" spans="1:9" ht="15.75">
      <c r="A1370" s="16"/>
      <c r="I1370" s="82"/>
    </row>
    <row r="1371" spans="1:9" ht="15.75">
      <c r="A1371" s="16"/>
      <c r="I1371" s="82"/>
    </row>
    <row r="1372" spans="1:9" ht="15.75">
      <c r="A1372" s="16"/>
      <c r="I1372" s="82"/>
    </row>
    <row r="1373" spans="1:9" ht="15.75">
      <c r="A1373" s="16"/>
      <c r="I1373" s="82"/>
    </row>
    <row r="1374" spans="1:9" ht="15.75">
      <c r="A1374" s="16"/>
      <c r="I1374" s="82"/>
    </row>
    <row r="1375" spans="1:9" ht="15.75">
      <c r="A1375" s="16"/>
      <c r="I1375" s="82"/>
    </row>
    <row r="1376" spans="1:9" ht="15.75">
      <c r="A1376" s="16"/>
      <c r="I1376" s="82"/>
    </row>
    <row r="1377" spans="1:9" ht="15.75">
      <c r="A1377" s="16"/>
      <c r="I1377" s="82"/>
    </row>
    <row r="1378" spans="1:9" ht="15.75">
      <c r="A1378" s="16"/>
      <c r="I1378" s="82"/>
    </row>
    <row r="1379" spans="1:9" ht="15.75">
      <c r="A1379" s="16"/>
      <c r="I1379" s="82"/>
    </row>
    <row r="1380" spans="1:9" ht="15.75">
      <c r="A1380" s="16"/>
      <c r="I1380" s="82"/>
    </row>
    <row r="1381" spans="1:9" ht="15.75">
      <c r="A1381" s="16"/>
      <c r="I1381" s="82"/>
    </row>
    <row r="1382" spans="1:9" ht="15.75">
      <c r="A1382" s="16"/>
      <c r="I1382" s="82"/>
    </row>
    <row r="1383" spans="1:9" ht="15.75">
      <c r="A1383" s="16"/>
      <c r="I1383" s="82"/>
    </row>
    <row r="1384" spans="1:9" ht="15.75">
      <c r="A1384" s="16"/>
      <c r="I1384" s="82"/>
    </row>
    <row r="1385" spans="1:9" ht="15.75">
      <c r="A1385" s="16"/>
      <c r="I1385" s="82"/>
    </row>
    <row r="1386" spans="1:9" ht="15.75">
      <c r="A1386" s="16"/>
      <c r="I1386" s="82"/>
    </row>
    <row r="1387" spans="1:9" ht="15.75">
      <c r="A1387" s="16"/>
      <c r="I1387" s="82"/>
    </row>
    <row r="1388" spans="1:9" ht="15.75">
      <c r="A1388" s="16"/>
      <c r="I1388" s="82"/>
    </row>
    <row r="1389" spans="1:9" ht="15.75">
      <c r="A1389" s="16"/>
      <c r="I1389" s="82"/>
    </row>
    <row r="1390" spans="1:9" ht="15.75">
      <c r="A1390" s="16"/>
      <c r="I1390" s="82"/>
    </row>
    <row r="1391" spans="1:9" ht="15.75">
      <c r="A1391" s="16"/>
      <c r="I1391" s="82"/>
    </row>
    <row r="1392" spans="1:9" ht="15.75">
      <c r="A1392" s="16"/>
      <c r="I1392" s="82"/>
    </row>
    <row r="1393" spans="1:9" ht="15.75">
      <c r="A1393" s="16"/>
      <c r="I1393" s="82"/>
    </row>
    <row r="1394" spans="1:9" ht="15.75">
      <c r="A1394" s="16"/>
      <c r="I1394" s="82"/>
    </row>
    <row r="1395" spans="1:9" ht="15.75">
      <c r="A1395" s="16"/>
      <c r="I1395" s="82"/>
    </row>
    <row r="1396" spans="1:9" ht="15.75">
      <c r="A1396" s="16"/>
      <c r="I1396" s="82"/>
    </row>
    <row r="1397" spans="1:9" ht="15.75">
      <c r="A1397" s="16"/>
      <c r="I1397" s="82"/>
    </row>
    <row r="1398" spans="1:9" ht="15.75">
      <c r="A1398" s="16"/>
      <c r="I1398" s="82"/>
    </row>
    <row r="1399" spans="1:9" ht="15.75">
      <c r="A1399" s="16"/>
      <c r="I1399" s="82"/>
    </row>
    <row r="1400" spans="1:9" ht="15.75">
      <c r="A1400" s="16"/>
      <c r="I1400" s="82"/>
    </row>
    <row r="1401" spans="1:9" ht="15.75">
      <c r="A1401" s="16"/>
      <c r="I1401" s="82"/>
    </row>
    <row r="1402" spans="1:9" ht="15.75">
      <c r="A1402" s="16"/>
      <c r="I1402" s="82"/>
    </row>
    <row r="1403" spans="1:9" ht="15.75">
      <c r="A1403" s="16"/>
      <c r="I1403" s="82"/>
    </row>
    <row r="1404" spans="1:9" ht="15.75">
      <c r="A1404" s="16"/>
      <c r="I1404" s="82"/>
    </row>
    <row r="1405" spans="1:9" ht="15.75">
      <c r="A1405" s="16"/>
      <c r="I1405" s="82"/>
    </row>
    <row r="1406" spans="1:9" ht="15.75">
      <c r="A1406" s="16"/>
      <c r="I1406" s="82"/>
    </row>
    <row r="1407" spans="1:9" ht="15.75">
      <c r="A1407" s="16"/>
      <c r="I1407" s="82"/>
    </row>
    <row r="1408" spans="1:9" ht="15.75">
      <c r="A1408" s="16"/>
      <c r="I1408" s="82"/>
    </row>
    <row r="1409" spans="1:9" ht="15.75">
      <c r="A1409" s="16"/>
      <c r="I1409" s="82"/>
    </row>
    <row r="1410" spans="1:9" ht="15.75">
      <c r="A1410" s="16"/>
      <c r="I1410" s="82"/>
    </row>
    <row r="1411" spans="1:9" ht="15.75">
      <c r="A1411" s="16"/>
      <c r="I1411" s="82"/>
    </row>
    <row r="1412" spans="1:9" ht="15.75">
      <c r="A1412" s="16"/>
      <c r="I1412" s="82"/>
    </row>
    <row r="1413" spans="1:9" ht="15.75">
      <c r="A1413" s="16"/>
      <c r="I1413" s="82"/>
    </row>
    <row r="1414" spans="1:9" ht="15.75">
      <c r="A1414" s="16"/>
      <c r="I1414" s="82"/>
    </row>
    <row r="1415" spans="1:9" ht="15.75">
      <c r="A1415" s="16"/>
      <c r="I1415" s="82"/>
    </row>
    <row r="1416" spans="1:9" ht="15.75">
      <c r="A1416" s="16"/>
      <c r="I1416" s="82"/>
    </row>
    <row r="1417" spans="1:9" ht="15.75">
      <c r="A1417" s="16"/>
      <c r="I1417" s="82"/>
    </row>
    <row r="1418" spans="1:9" ht="15.75">
      <c r="A1418" s="16"/>
      <c r="I1418" s="82"/>
    </row>
    <row r="1419" spans="1:9" ht="15.75">
      <c r="A1419" s="16"/>
      <c r="I1419" s="82"/>
    </row>
    <row r="1420" spans="1:9" ht="15.75">
      <c r="A1420" s="16"/>
      <c r="I1420" s="82"/>
    </row>
    <row r="1421" spans="1:9" ht="15.75">
      <c r="A1421" s="16"/>
      <c r="I1421" s="82"/>
    </row>
    <row r="1422" spans="1:9" ht="15.75">
      <c r="A1422" s="16"/>
      <c r="I1422" s="82"/>
    </row>
    <row r="1423" spans="1:9" ht="15.75">
      <c r="A1423" s="16"/>
      <c r="I1423" s="82"/>
    </row>
    <row r="1424" spans="1:9" ht="15.75">
      <c r="A1424" s="16"/>
      <c r="I1424" s="82"/>
    </row>
    <row r="1425" spans="1:9" ht="15.75">
      <c r="A1425" s="16"/>
      <c r="I1425" s="82"/>
    </row>
    <row r="1426" spans="1:9" ht="15.75">
      <c r="A1426" s="16"/>
      <c r="I1426" s="82"/>
    </row>
    <row r="1427" spans="1:9" ht="15.75">
      <c r="A1427" s="16"/>
      <c r="I1427" s="82"/>
    </row>
    <row r="1428" spans="1:9" ht="15.75">
      <c r="A1428" s="16"/>
      <c r="I1428" s="82"/>
    </row>
    <row r="1429" spans="1:9" ht="15.75">
      <c r="A1429" s="16"/>
      <c r="I1429" s="82"/>
    </row>
    <row r="1430" spans="1:9" ht="15.75">
      <c r="A1430" s="16"/>
      <c r="I1430" s="82"/>
    </row>
    <row r="1431" spans="1:9" ht="15.75">
      <c r="A1431" s="16"/>
      <c r="I1431" s="82"/>
    </row>
    <row r="1432" spans="1:9" ht="15.75">
      <c r="A1432" s="16"/>
      <c r="I1432" s="82"/>
    </row>
    <row r="1433" spans="1:9" ht="15.75">
      <c r="A1433" s="16"/>
      <c r="I1433" s="82"/>
    </row>
    <row r="1434" spans="1:9" ht="15.75">
      <c r="A1434" s="16"/>
      <c r="I1434" s="82"/>
    </row>
    <row r="1435" spans="1:9" ht="15.75">
      <c r="A1435" s="16"/>
      <c r="I1435" s="82"/>
    </row>
    <row r="1436" spans="1:9" ht="15.75">
      <c r="A1436" s="16"/>
      <c r="I1436" s="82"/>
    </row>
    <row r="1437" spans="1:9" ht="15.75">
      <c r="A1437" s="16"/>
      <c r="I1437" s="82"/>
    </row>
    <row r="1438" spans="1:9" ht="15.75">
      <c r="A1438" s="16"/>
      <c r="I1438" s="82"/>
    </row>
    <row r="1439" spans="1:9" ht="15.75">
      <c r="A1439" s="16"/>
      <c r="I1439" s="82"/>
    </row>
    <row r="1440" spans="1:9" ht="15.75">
      <c r="A1440" s="16"/>
      <c r="I1440" s="82"/>
    </row>
    <row r="1441" spans="1:9" ht="15.75">
      <c r="A1441" s="16"/>
      <c r="I1441" s="82"/>
    </row>
    <row r="1442" spans="1:9" ht="15.75">
      <c r="A1442" s="16"/>
      <c r="I1442" s="82"/>
    </row>
    <row r="1443" spans="1:9" ht="15.75">
      <c r="A1443" s="16"/>
      <c r="I1443" s="82"/>
    </row>
    <row r="1444" spans="1:9" ht="15.75">
      <c r="A1444" s="16"/>
      <c r="I1444" s="82"/>
    </row>
    <row r="1445" spans="1:9" ht="15.75">
      <c r="A1445" s="16"/>
      <c r="I1445" s="82"/>
    </row>
    <row r="1446" spans="1:9" ht="15.75">
      <c r="A1446" s="16"/>
      <c r="I1446" s="82"/>
    </row>
    <row r="1447" spans="1:9" ht="15.75">
      <c r="A1447" s="16"/>
      <c r="I1447" s="82"/>
    </row>
    <row r="1448" spans="1:9" ht="15.75">
      <c r="A1448" s="16"/>
      <c r="I1448" s="82"/>
    </row>
    <row r="1449" spans="1:9" ht="15.75">
      <c r="A1449" s="16"/>
      <c r="I1449" s="82"/>
    </row>
    <row r="1450" spans="1:9" ht="15.75">
      <c r="A1450" s="16"/>
      <c r="I1450" s="82"/>
    </row>
    <row r="1451" spans="1:9" ht="15.75">
      <c r="A1451" s="16"/>
      <c r="I1451" s="82"/>
    </row>
    <row r="1452" spans="1:9" ht="15.75">
      <c r="A1452" s="16"/>
      <c r="I1452" s="82"/>
    </row>
    <row r="1453" spans="1:9" ht="15.75">
      <c r="A1453" s="16"/>
      <c r="I1453" s="82"/>
    </row>
    <row r="1454" spans="1:9" ht="15.75">
      <c r="A1454" s="16"/>
      <c r="I1454" s="82"/>
    </row>
    <row r="1455" spans="1:9" ht="15.75">
      <c r="A1455" s="16"/>
      <c r="I1455" s="82"/>
    </row>
    <row r="1456" spans="1:9" ht="15.75">
      <c r="A1456" s="16"/>
      <c r="I1456" s="82"/>
    </row>
    <row r="1457" spans="1:9" ht="15.75">
      <c r="A1457" s="16"/>
      <c r="I1457" s="82"/>
    </row>
    <row r="1458" spans="1:9" ht="15.75">
      <c r="A1458" s="16"/>
      <c r="I1458" s="82"/>
    </row>
    <row r="1459" spans="1:9" ht="15.75">
      <c r="A1459" s="16"/>
      <c r="I1459" s="82"/>
    </row>
    <row r="1460" spans="1:9" ht="15.75">
      <c r="A1460" s="16"/>
      <c r="I1460" s="82"/>
    </row>
    <row r="1461" spans="1:9" ht="15.75">
      <c r="A1461" s="16"/>
      <c r="I1461" s="82"/>
    </row>
    <row r="1462" spans="1:9" ht="15.75">
      <c r="A1462" s="16"/>
      <c r="I1462" s="82"/>
    </row>
    <row r="1463" spans="1:9" ht="15.75">
      <c r="A1463" s="16"/>
      <c r="I1463" s="82"/>
    </row>
    <row r="1464" spans="1:9" ht="15.75">
      <c r="A1464" s="16"/>
      <c r="I1464" s="82"/>
    </row>
    <row r="1465" spans="1:9" ht="15.75">
      <c r="A1465" s="16"/>
      <c r="I1465" s="82"/>
    </row>
    <row r="1466" spans="1:9" ht="15.75">
      <c r="A1466" s="16"/>
      <c r="I1466" s="82"/>
    </row>
    <row r="1467" spans="1:9" ht="15.75">
      <c r="A1467" s="16"/>
      <c r="I1467" s="82"/>
    </row>
    <row r="1468" spans="1:9" ht="15.75">
      <c r="A1468" s="16"/>
      <c r="I1468" s="82"/>
    </row>
    <row r="1469" spans="1:9" ht="15.75">
      <c r="A1469" s="16"/>
      <c r="I1469" s="82"/>
    </row>
    <row r="1470" spans="1:9" ht="15.75">
      <c r="A1470" s="16"/>
      <c r="I1470" s="82"/>
    </row>
    <row r="1471" spans="1:9" ht="15.75">
      <c r="A1471" s="16"/>
      <c r="I1471" s="82"/>
    </row>
    <row r="1472" spans="1:9" ht="15.75">
      <c r="A1472" s="16"/>
      <c r="I1472" s="82"/>
    </row>
    <row r="1473" spans="1:9" ht="15.75">
      <c r="A1473" s="16"/>
      <c r="I1473" s="82"/>
    </row>
    <row r="1474" spans="1:9" ht="15.75">
      <c r="A1474" s="16"/>
      <c r="I1474" s="82"/>
    </row>
    <row r="1475" spans="1:9" ht="15.75">
      <c r="A1475" s="16"/>
      <c r="I1475" s="82"/>
    </row>
    <row r="1476" spans="1:9" ht="15.75">
      <c r="A1476" s="16"/>
      <c r="I1476" s="82"/>
    </row>
    <row r="1477" spans="1:9" ht="15.75">
      <c r="A1477" s="16"/>
      <c r="I1477" s="82"/>
    </row>
    <row r="1478" spans="1:9" ht="15.75">
      <c r="A1478" s="16"/>
      <c r="I1478" s="82"/>
    </row>
    <row r="1479" spans="1:9" ht="15.75">
      <c r="A1479" s="16"/>
      <c r="I1479" s="82"/>
    </row>
    <row r="1480" spans="1:9" ht="15.75">
      <c r="A1480" s="16"/>
      <c r="I1480" s="82"/>
    </row>
    <row r="1481" spans="1:9" ht="15.75">
      <c r="A1481" s="16"/>
      <c r="I1481" s="82"/>
    </row>
    <row r="1482" spans="1:9" ht="15.75">
      <c r="A1482" s="16"/>
      <c r="I1482" s="82"/>
    </row>
    <row r="1483" spans="1:9" ht="15.75">
      <c r="A1483" s="16"/>
      <c r="I1483" s="82"/>
    </row>
    <row r="1484" spans="1:9" ht="15.75">
      <c r="A1484" s="16"/>
      <c r="I1484" s="82"/>
    </row>
    <row r="1485" spans="1:9" ht="15.75">
      <c r="A1485" s="16"/>
      <c r="I1485" s="82"/>
    </row>
    <row r="1486" spans="1:9" ht="15.75">
      <c r="A1486" s="16"/>
      <c r="I1486" s="82"/>
    </row>
    <row r="1487" spans="1:9" ht="15.75">
      <c r="A1487" s="16"/>
      <c r="I1487" s="82"/>
    </row>
    <row r="1488" spans="1:9" ht="15.75">
      <c r="A1488" s="16"/>
      <c r="I1488" s="82"/>
    </row>
    <row r="1489" spans="1:9" ht="15.75">
      <c r="A1489" s="16"/>
      <c r="I1489" s="82"/>
    </row>
    <row r="1490" spans="1:9" ht="15.75">
      <c r="A1490" s="16"/>
      <c r="I1490" s="82"/>
    </row>
    <row r="1491" spans="1:9" ht="15.75">
      <c r="A1491" s="16"/>
      <c r="I1491" s="82"/>
    </row>
    <row r="1492" spans="1:9" ht="15.75">
      <c r="A1492" s="16"/>
      <c r="I1492" s="82"/>
    </row>
    <row r="1493" spans="1:9" ht="15.75">
      <c r="A1493" s="16"/>
      <c r="I1493" s="82"/>
    </row>
    <row r="1494" spans="1:9" ht="15.75">
      <c r="A1494" s="16"/>
      <c r="I1494" s="82"/>
    </row>
    <row r="1495" spans="1:9" ht="15.75">
      <c r="A1495" s="16"/>
      <c r="I1495" s="82"/>
    </row>
    <row r="1496" spans="1:9" ht="15.75">
      <c r="A1496" s="16"/>
      <c r="I1496" s="82"/>
    </row>
    <row r="1497" spans="1:9" ht="15.75">
      <c r="A1497" s="16"/>
      <c r="I1497" s="82"/>
    </row>
    <row r="1498" spans="1:9" ht="15.75">
      <c r="A1498" s="16"/>
      <c r="I1498" s="82"/>
    </row>
    <row r="1499" spans="1:9" ht="15.75">
      <c r="A1499" s="16"/>
      <c r="I1499" s="82"/>
    </row>
    <row r="1500" spans="1:9" ht="15.75">
      <c r="A1500" s="16"/>
      <c r="I1500" s="82"/>
    </row>
    <row r="1501" spans="1:9" ht="15.75">
      <c r="A1501" s="16"/>
      <c r="I1501" s="82"/>
    </row>
    <row r="1502" spans="1:9" ht="15.75">
      <c r="A1502" s="16"/>
      <c r="I1502" s="82"/>
    </row>
    <row r="1503" spans="1:9" ht="15.75">
      <c r="A1503" s="16"/>
      <c r="I1503" s="82"/>
    </row>
    <row r="1504" spans="1:9" ht="15.75">
      <c r="A1504" s="16"/>
      <c r="I1504" s="82"/>
    </row>
    <row r="1505" spans="1:9" ht="15.75">
      <c r="A1505" s="16"/>
      <c r="I1505" s="82"/>
    </row>
    <row r="1506" spans="1:9" ht="15.75">
      <c r="A1506" s="16"/>
      <c r="I1506" s="82"/>
    </row>
    <row r="1507" spans="1:9" ht="15.75">
      <c r="A1507" s="16"/>
      <c r="I1507" s="82"/>
    </row>
    <row r="1508" spans="1:9" ht="15.75">
      <c r="A1508" s="16"/>
      <c r="I1508" s="82"/>
    </row>
    <row r="1509" spans="1:9" ht="15.75">
      <c r="A1509" s="16"/>
      <c r="I1509" s="82"/>
    </row>
    <row r="1510" spans="1:9" ht="15.75">
      <c r="A1510" s="16"/>
      <c r="I1510" s="82"/>
    </row>
    <row r="1511" spans="1:9" ht="15.75">
      <c r="A1511" s="16"/>
      <c r="I1511" s="82"/>
    </row>
    <row r="1512" spans="1:9" ht="15.75">
      <c r="A1512" s="16"/>
      <c r="I1512" s="82"/>
    </row>
    <row r="1513" spans="1:9" ht="15.75">
      <c r="A1513" s="16"/>
      <c r="I1513" s="82"/>
    </row>
    <row r="1514" spans="1:9" ht="15.75">
      <c r="A1514" s="16"/>
      <c r="I1514" s="82"/>
    </row>
    <row r="1515" spans="1:9" ht="15.75">
      <c r="A1515" s="16"/>
      <c r="I1515" s="82"/>
    </row>
    <row r="1516" spans="1:9" ht="15.75">
      <c r="A1516" s="16"/>
      <c r="I1516" s="82"/>
    </row>
    <row r="1517" spans="1:9" ht="15.75">
      <c r="A1517" s="16"/>
      <c r="I1517" s="82"/>
    </row>
    <row r="1518" spans="1:9" ht="15.75">
      <c r="A1518" s="16"/>
      <c r="I1518" s="82"/>
    </row>
    <row r="1519" spans="1:9" ht="15.75">
      <c r="A1519" s="16"/>
      <c r="I1519" s="82"/>
    </row>
    <row r="1520" spans="1:9" ht="15.75">
      <c r="A1520" s="16"/>
      <c r="I1520" s="82"/>
    </row>
    <row r="1521" spans="1:9" ht="15.75">
      <c r="A1521" s="16"/>
      <c r="I1521" s="82"/>
    </row>
    <row r="1522" spans="1:9" ht="15.75">
      <c r="A1522" s="16"/>
      <c r="I1522" s="82"/>
    </row>
    <row r="1523" spans="1:9" ht="15.75">
      <c r="A1523" s="16"/>
      <c r="I1523" s="82"/>
    </row>
    <row r="1524" spans="1:9" ht="15.75">
      <c r="A1524" s="16"/>
      <c r="I1524" s="82"/>
    </row>
    <row r="1525" spans="1:9" ht="15.75">
      <c r="A1525" s="16"/>
      <c r="I1525" s="82"/>
    </row>
    <row r="1526" spans="1:9" ht="15.75">
      <c r="A1526" s="16"/>
      <c r="I1526" s="82"/>
    </row>
    <row r="1527" spans="1:9" ht="15.75">
      <c r="A1527" s="16"/>
      <c r="I1527" s="82"/>
    </row>
    <row r="1528" spans="1:9" ht="15.75">
      <c r="A1528" s="16"/>
      <c r="I1528" s="82"/>
    </row>
    <row r="1529" spans="1:9" ht="15.75">
      <c r="A1529" s="16"/>
      <c r="I1529" s="82"/>
    </row>
    <row r="1530" spans="1:9" ht="15.75">
      <c r="A1530" s="16"/>
      <c r="I1530" s="82"/>
    </row>
    <row r="1531" spans="1:9" ht="15.75">
      <c r="A1531" s="16"/>
      <c r="I1531" s="82"/>
    </row>
    <row r="1532" spans="1:9" ht="15.75">
      <c r="A1532" s="16"/>
      <c r="I1532" s="82"/>
    </row>
    <row r="1533" spans="1:9" ht="15.75">
      <c r="A1533" s="16"/>
      <c r="I1533" s="82"/>
    </row>
    <row r="1534" spans="1:9" ht="15.75">
      <c r="A1534" s="16"/>
      <c r="I1534" s="82"/>
    </row>
    <row r="1535" spans="1:9" ht="15.75">
      <c r="A1535" s="16"/>
      <c r="I1535" s="82"/>
    </row>
    <row r="1536" spans="1:9" ht="15.75">
      <c r="A1536" s="16"/>
      <c r="I1536" s="82"/>
    </row>
    <row r="1537" spans="1:9" ht="15.75">
      <c r="A1537" s="16"/>
      <c r="I1537" s="82"/>
    </row>
    <row r="1538" spans="1:9" ht="15.75">
      <c r="A1538" s="16"/>
      <c r="I1538" s="82"/>
    </row>
    <row r="1539" spans="1:9" ht="15.75">
      <c r="A1539" s="16"/>
      <c r="I1539" s="82"/>
    </row>
    <row r="1540" spans="1:9" ht="15.75">
      <c r="A1540" s="16"/>
      <c r="I1540" s="82"/>
    </row>
    <row r="1541" spans="1:9" ht="15.75">
      <c r="A1541" s="16"/>
      <c r="I1541" s="82"/>
    </row>
    <row r="1542" spans="1:9" ht="15.75">
      <c r="A1542" s="16"/>
      <c r="I1542" s="82"/>
    </row>
    <row r="1543" spans="1:9" ht="15.75">
      <c r="A1543" s="16"/>
      <c r="I1543" s="82"/>
    </row>
    <row r="1544" spans="1:9" ht="15.75">
      <c r="A1544" s="16"/>
      <c r="I1544" s="82"/>
    </row>
    <row r="1545" spans="1:9" ht="15.75">
      <c r="A1545" s="16"/>
      <c r="I1545" s="82"/>
    </row>
    <row r="1546" spans="1:9" ht="15.75">
      <c r="A1546" s="16"/>
      <c r="I1546" s="82"/>
    </row>
    <row r="1547" spans="1:9" ht="15.75">
      <c r="A1547" s="16"/>
      <c r="I1547" s="82"/>
    </row>
    <row r="1548" spans="1:9" ht="15.75">
      <c r="A1548" s="16"/>
      <c r="I1548" s="82"/>
    </row>
    <row r="1549" spans="1:9" ht="15.75">
      <c r="A1549" s="16"/>
      <c r="I1549" s="82"/>
    </row>
    <row r="1550" spans="1:9" ht="15.75">
      <c r="A1550" s="16"/>
      <c r="I1550" s="82"/>
    </row>
    <row r="1551" spans="1:9" ht="15.75">
      <c r="A1551" s="16"/>
      <c r="I1551" s="82"/>
    </row>
    <row r="1552" spans="1:9" ht="15.75">
      <c r="A1552" s="16"/>
      <c r="I1552" s="82"/>
    </row>
    <row r="1553" spans="1:9" ht="15.75">
      <c r="A1553" s="16"/>
      <c r="I1553" s="82"/>
    </row>
    <row r="1554" spans="1:9" ht="15.75">
      <c r="A1554" s="16"/>
      <c r="I1554" s="82"/>
    </row>
    <row r="1555" spans="1:9" ht="15.75">
      <c r="A1555" s="16"/>
      <c r="I1555" s="82"/>
    </row>
    <row r="1556" spans="1:9" ht="15.75">
      <c r="A1556" s="16"/>
      <c r="I1556" s="82"/>
    </row>
    <row r="1557" spans="1:9" ht="15.75">
      <c r="A1557" s="16"/>
      <c r="I1557" s="82"/>
    </row>
    <row r="1558" spans="1:9" ht="15.75">
      <c r="A1558" s="16"/>
      <c r="I1558" s="82"/>
    </row>
    <row r="1559" spans="1:9" ht="15.75">
      <c r="A1559" s="16"/>
      <c r="I1559" s="82"/>
    </row>
    <row r="1560" spans="1:9" ht="15.75">
      <c r="A1560" s="16"/>
      <c r="I1560" s="82"/>
    </row>
    <row r="1561" spans="1:9" ht="15.75">
      <c r="A1561" s="16"/>
      <c r="I1561" s="82"/>
    </row>
    <row r="1562" spans="1:9" ht="15.75">
      <c r="A1562" s="16"/>
      <c r="I1562" s="82"/>
    </row>
    <row r="1563" spans="1:9" ht="15.75">
      <c r="A1563" s="16"/>
      <c r="I1563" s="82"/>
    </row>
    <row r="1564" spans="1:9" ht="15.75">
      <c r="A1564" s="16"/>
      <c r="I1564" s="82"/>
    </row>
    <row r="1565" spans="1:9" ht="15.75">
      <c r="A1565" s="16"/>
      <c r="I1565" s="82"/>
    </row>
    <row r="1566" spans="1:9" ht="15.75">
      <c r="A1566" s="16"/>
      <c r="I1566" s="82"/>
    </row>
    <row r="1567" spans="1:9" ht="15.75">
      <c r="A1567" s="16"/>
      <c r="I1567" s="82"/>
    </row>
    <row r="1568" spans="1:9" ht="15.75">
      <c r="A1568" s="16"/>
      <c r="I1568" s="82"/>
    </row>
    <row r="1569" spans="1:9" ht="15.75">
      <c r="A1569" s="16"/>
      <c r="I1569" s="82"/>
    </row>
    <row r="1570" spans="1:9" ht="15.75">
      <c r="A1570" s="16"/>
      <c r="I1570" s="82"/>
    </row>
    <row r="1571" spans="1:9" ht="15.75">
      <c r="A1571" s="16"/>
      <c r="I1571" s="82"/>
    </row>
    <row r="1572" spans="1:9" ht="15.75">
      <c r="A1572" s="16"/>
      <c r="I1572" s="82"/>
    </row>
    <row r="1573" spans="1:9" ht="15.75">
      <c r="A1573" s="16"/>
      <c r="I1573" s="82"/>
    </row>
    <row r="1574" spans="1:9" ht="15.75">
      <c r="A1574" s="16"/>
      <c r="I1574" s="82"/>
    </row>
    <row r="1575" spans="1:9" ht="15.75">
      <c r="A1575" s="16"/>
      <c r="I1575" s="82"/>
    </row>
    <row r="1576" spans="1:9" ht="15.75">
      <c r="A1576" s="16"/>
      <c r="I1576" s="82"/>
    </row>
    <row r="1577" spans="1:9" ht="15.75">
      <c r="A1577" s="16"/>
      <c r="I1577" s="82"/>
    </row>
    <row r="1578" spans="1:9" ht="15.75">
      <c r="A1578" s="16"/>
      <c r="I1578" s="82"/>
    </row>
    <row r="1579" spans="1:9" ht="15.75">
      <c r="A1579" s="16"/>
      <c r="I1579" s="82"/>
    </row>
    <row r="1580" spans="1:9" ht="15.75">
      <c r="A1580" s="16"/>
      <c r="I1580" s="82"/>
    </row>
    <row r="1581" spans="1:9" ht="15.75">
      <c r="A1581" s="16"/>
      <c r="I1581" s="82"/>
    </row>
    <row r="1582" spans="1:9" ht="15.75">
      <c r="A1582" s="16"/>
      <c r="I1582" s="82"/>
    </row>
    <row r="1583" spans="1:9" ht="15.75">
      <c r="A1583" s="16"/>
      <c r="I1583" s="82"/>
    </row>
    <row r="1584" spans="1:9" ht="15.75">
      <c r="A1584" s="16"/>
      <c r="I1584" s="82"/>
    </row>
    <row r="1585" spans="1:9" ht="15.75">
      <c r="A1585" s="16"/>
      <c r="I1585" s="82"/>
    </row>
    <row r="1586" spans="1:9" ht="15.75">
      <c r="A1586" s="16"/>
      <c r="I1586" s="82"/>
    </row>
    <row r="1587" spans="1:9" ht="15.75">
      <c r="A1587" s="16"/>
      <c r="I1587" s="82"/>
    </row>
    <row r="1588" spans="1:9" ht="15.75">
      <c r="A1588" s="16"/>
      <c r="I1588" s="82"/>
    </row>
    <row r="1589" spans="1:9" ht="15.75">
      <c r="A1589" s="16"/>
      <c r="I1589" s="82"/>
    </row>
    <row r="1590" spans="1:9" ht="15.75">
      <c r="A1590" s="16"/>
      <c r="I1590" s="82"/>
    </row>
    <row r="1591" spans="1:9" ht="15.75">
      <c r="A1591" s="16"/>
      <c r="I1591" s="82"/>
    </row>
    <row r="1592" spans="1:9" ht="15.75">
      <c r="A1592" s="16"/>
      <c r="I1592" s="82"/>
    </row>
    <row r="1593" spans="1:9" ht="15.75">
      <c r="A1593" s="16"/>
      <c r="I1593" s="82"/>
    </row>
    <row r="1594" spans="1:9" ht="15.75">
      <c r="A1594" s="16"/>
      <c r="I1594" s="82"/>
    </row>
    <row r="1595" spans="1:9" ht="15.75">
      <c r="A1595" s="16"/>
      <c r="I1595" s="82"/>
    </row>
    <row r="1596" spans="1:9" ht="15.75">
      <c r="A1596" s="16"/>
      <c r="I1596" s="82"/>
    </row>
    <row r="1597" spans="1:9" ht="15.75">
      <c r="A1597" s="16"/>
      <c r="I1597" s="82"/>
    </row>
    <row r="1598" spans="1:9" ht="15.75">
      <c r="A1598" s="16"/>
      <c r="I1598" s="82"/>
    </row>
    <row r="1599" spans="1:9" ht="15.75">
      <c r="A1599" s="16"/>
      <c r="I1599" s="82"/>
    </row>
    <row r="1600" spans="1:9" ht="15.75">
      <c r="A1600" s="16"/>
      <c r="I1600" s="82"/>
    </row>
    <row r="1601" spans="1:9" ht="15.75">
      <c r="A1601" s="16"/>
      <c r="I1601" s="82"/>
    </row>
    <row r="1602" spans="1:9" ht="15.75">
      <c r="A1602" s="16"/>
      <c r="I1602" s="82"/>
    </row>
    <row r="1603" spans="1:9" ht="15.75">
      <c r="A1603" s="16"/>
      <c r="I1603" s="82"/>
    </row>
    <row r="1604" spans="1:9" ht="15.75">
      <c r="A1604" s="16"/>
      <c r="I1604" s="82"/>
    </row>
    <row r="1605" spans="1:9" ht="15.75">
      <c r="A1605" s="16"/>
      <c r="I1605" s="82"/>
    </row>
    <row r="1606" spans="1:9" ht="15.75">
      <c r="A1606" s="16"/>
      <c r="I1606" s="82"/>
    </row>
    <row r="1607" spans="1:9" ht="15.75">
      <c r="A1607" s="16"/>
      <c r="I1607" s="82"/>
    </row>
    <row r="1608" spans="1:9" ht="15.75">
      <c r="A1608" s="16"/>
      <c r="I1608" s="82"/>
    </row>
    <row r="1609" spans="1:9" ht="15.75">
      <c r="A1609" s="16"/>
      <c r="I1609" s="82"/>
    </row>
    <row r="1610" spans="1:9" ht="15.75">
      <c r="A1610" s="16"/>
      <c r="I1610" s="82"/>
    </row>
    <row r="1611" spans="1:9" ht="15.75">
      <c r="A1611" s="16"/>
      <c r="I1611" s="82"/>
    </row>
    <row r="1612" spans="1:9" ht="15.75">
      <c r="A1612" s="16"/>
      <c r="I1612" s="82"/>
    </row>
    <row r="1613" spans="1:9" ht="15.75">
      <c r="A1613" s="16"/>
      <c r="I1613" s="82"/>
    </row>
    <row r="1614" spans="1:9" ht="15.75">
      <c r="A1614" s="16"/>
      <c r="I1614" s="82"/>
    </row>
    <row r="1615" spans="1:9" ht="15.75">
      <c r="A1615" s="16"/>
      <c r="I1615" s="82"/>
    </row>
    <row r="1616" spans="1:9" ht="15.75">
      <c r="A1616" s="16"/>
      <c r="I1616" s="82"/>
    </row>
    <row r="1617" spans="1:9" ht="15.75">
      <c r="A1617" s="16"/>
      <c r="I1617" s="82"/>
    </row>
    <row r="1618" spans="1:9" ht="15.75">
      <c r="A1618" s="16"/>
      <c r="I1618" s="82"/>
    </row>
    <row r="1619" spans="1:9" ht="15.75">
      <c r="A1619" s="16"/>
      <c r="I1619" s="82"/>
    </row>
    <row r="1620" spans="1:9" ht="15.75">
      <c r="A1620" s="16"/>
      <c r="I1620" s="82"/>
    </row>
    <row r="1621" spans="1:9" ht="15.75">
      <c r="A1621" s="16"/>
      <c r="I1621" s="82"/>
    </row>
    <row r="1622" spans="1:9" ht="15.75">
      <c r="A1622" s="16"/>
      <c r="I1622" s="82"/>
    </row>
    <row r="1623" spans="1:9" ht="15.75">
      <c r="A1623" s="16"/>
      <c r="I1623" s="82"/>
    </row>
    <row r="1624" spans="1:9" ht="15.75">
      <c r="A1624" s="16"/>
      <c r="I1624" s="82"/>
    </row>
    <row r="1625" spans="1:9" ht="15.75">
      <c r="A1625" s="16"/>
      <c r="I1625" s="82"/>
    </row>
    <row r="1626" spans="1:9" ht="15.75">
      <c r="A1626" s="16"/>
      <c r="I1626" s="82"/>
    </row>
    <row r="1627" spans="1:9" ht="15.75">
      <c r="A1627" s="16"/>
      <c r="I1627" s="82"/>
    </row>
    <row r="1628" spans="1:9" ht="15.75">
      <c r="A1628" s="16"/>
      <c r="I1628" s="82"/>
    </row>
    <row r="1629" spans="1:9" ht="15.75">
      <c r="A1629" s="16"/>
      <c r="I1629" s="82"/>
    </row>
    <row r="1630" spans="1:9" ht="15.75">
      <c r="A1630" s="16"/>
      <c r="I1630" s="82"/>
    </row>
    <row r="1631" spans="1:9" ht="15.75">
      <c r="A1631" s="16"/>
      <c r="I1631" s="82"/>
    </row>
    <row r="1632" spans="1:9" ht="15.75">
      <c r="A1632" s="16"/>
      <c r="I1632" s="82"/>
    </row>
    <row r="1633" spans="1:9" ht="15.75">
      <c r="A1633" s="16"/>
      <c r="I1633" s="82"/>
    </row>
    <row r="1634" spans="1:9" ht="15.75">
      <c r="A1634" s="16"/>
      <c r="I1634" s="82"/>
    </row>
    <row r="1635" spans="1:9" ht="15.75">
      <c r="A1635" s="16"/>
      <c r="I1635" s="82"/>
    </row>
    <row r="1636" spans="1:9" ht="15.75">
      <c r="A1636" s="16"/>
      <c r="I1636" s="82"/>
    </row>
    <row r="1637" spans="1:9" ht="15.75">
      <c r="A1637" s="16"/>
      <c r="I1637" s="82"/>
    </row>
    <row r="1638" spans="1:9" ht="15.75">
      <c r="A1638" s="16"/>
      <c r="I1638" s="82"/>
    </row>
    <row r="1639" spans="1:9" ht="15.75">
      <c r="A1639" s="16"/>
      <c r="I1639" s="82"/>
    </row>
    <row r="1640" spans="1:9" ht="15.75">
      <c r="A1640" s="16"/>
      <c r="I1640" s="82"/>
    </row>
    <row r="1641" spans="1:9" ht="15.75">
      <c r="A1641" s="16"/>
      <c r="I1641" s="82"/>
    </row>
    <row r="1642" spans="1:9" ht="15.75">
      <c r="A1642" s="16"/>
      <c r="I1642" s="82"/>
    </row>
    <row r="1643" spans="1:9" ht="15.75">
      <c r="A1643" s="16"/>
      <c r="I1643" s="82"/>
    </row>
    <row r="1644" spans="1:9" ht="15.75">
      <c r="A1644" s="16"/>
      <c r="I1644" s="82"/>
    </row>
    <row r="1645" spans="1:9" ht="15.75">
      <c r="A1645" s="16"/>
      <c r="I1645" s="82"/>
    </row>
    <row r="1646" spans="1:9" ht="15.75">
      <c r="A1646" s="16"/>
      <c r="I1646" s="82"/>
    </row>
    <row r="1647" spans="1:9" ht="15.75">
      <c r="A1647" s="16"/>
      <c r="I1647" s="82"/>
    </row>
    <row r="1648" spans="1:9" ht="15.75">
      <c r="A1648" s="16"/>
      <c r="I1648" s="82"/>
    </row>
    <row r="1649" spans="1:9" ht="15.75">
      <c r="A1649" s="16"/>
      <c r="I1649" s="82"/>
    </row>
    <row r="1650" spans="1:9" ht="15.75">
      <c r="A1650" s="16"/>
      <c r="I1650" s="82"/>
    </row>
    <row r="1651" spans="1:9" ht="15.75">
      <c r="A1651" s="16"/>
      <c r="I1651" s="82"/>
    </row>
    <row r="1652" spans="1:9" ht="15.75">
      <c r="A1652" s="16"/>
      <c r="I1652" s="82"/>
    </row>
    <row r="1653" spans="1:9" ht="15.75">
      <c r="A1653" s="16"/>
      <c r="I1653" s="82"/>
    </row>
    <row r="1654" spans="1:9" ht="15.75">
      <c r="A1654" s="16"/>
      <c r="I1654" s="82"/>
    </row>
    <row r="1655" spans="1:9" ht="15.75">
      <c r="A1655" s="16"/>
      <c r="I1655" s="82"/>
    </row>
    <row r="1656" spans="1:9" ht="15.75">
      <c r="A1656" s="16"/>
      <c r="I1656" s="82"/>
    </row>
    <row r="1657" spans="1:9" ht="15.75">
      <c r="A1657" s="16"/>
      <c r="I1657" s="82"/>
    </row>
    <row r="1658" spans="1:9" ht="15.75">
      <c r="A1658" s="16"/>
      <c r="I1658" s="82"/>
    </row>
    <row r="1659" spans="1:9" ht="15.75">
      <c r="A1659" s="16"/>
      <c r="I1659" s="82"/>
    </row>
    <row r="1660" spans="1:9" ht="15.75">
      <c r="A1660" s="16"/>
      <c r="I1660" s="82"/>
    </row>
    <row r="1661" spans="1:9" ht="15.75">
      <c r="A1661" s="16"/>
      <c r="I1661" s="82"/>
    </row>
    <row r="1662" spans="1:9" ht="15.75">
      <c r="A1662" s="16"/>
      <c r="I1662" s="82"/>
    </row>
    <row r="1663" spans="1:9" ht="15.75">
      <c r="A1663" s="16"/>
      <c r="I1663" s="82"/>
    </row>
    <row r="1664" spans="1:9" ht="15.75">
      <c r="A1664" s="16"/>
      <c r="I1664" s="82"/>
    </row>
    <row r="1665" spans="1:9" ht="15.75">
      <c r="A1665" s="16"/>
      <c r="I1665" s="82"/>
    </row>
    <row r="1666" spans="1:9" ht="15.75">
      <c r="A1666" s="16"/>
      <c r="I1666" s="82"/>
    </row>
    <row r="1667" spans="1:9" ht="15.75">
      <c r="A1667" s="16"/>
      <c r="I1667" s="82"/>
    </row>
    <row r="1668" spans="1:9" ht="15.75">
      <c r="A1668" s="16"/>
      <c r="I1668" s="82"/>
    </row>
    <row r="1669" spans="1:9" ht="15.75">
      <c r="A1669" s="16"/>
      <c r="I1669" s="82"/>
    </row>
    <row r="1670" spans="1:9" ht="15.75">
      <c r="A1670" s="16"/>
      <c r="I1670" s="82"/>
    </row>
    <row r="1671" spans="1:9" ht="15.75">
      <c r="A1671" s="16"/>
      <c r="I1671" s="82"/>
    </row>
    <row r="1672" spans="1:9" ht="15.75">
      <c r="A1672" s="16"/>
      <c r="I1672" s="82"/>
    </row>
    <row r="1673" spans="1:9" ht="15.75">
      <c r="A1673" s="16"/>
      <c r="I1673" s="82"/>
    </row>
    <row r="1674" spans="1:9" ht="15.75">
      <c r="A1674" s="16"/>
      <c r="I1674" s="82"/>
    </row>
    <row r="1675" spans="1:9" ht="15.75">
      <c r="A1675" s="16"/>
      <c r="I1675" s="82"/>
    </row>
    <row r="1676" spans="1:9" ht="15.75">
      <c r="A1676" s="16"/>
      <c r="I1676" s="82"/>
    </row>
    <row r="1677" spans="1:9" ht="15.75">
      <c r="A1677" s="16"/>
      <c r="I1677" s="82"/>
    </row>
    <row r="1678" spans="1:9" ht="15.75">
      <c r="A1678" s="16"/>
      <c r="I1678" s="82"/>
    </row>
    <row r="1679" spans="1:9" ht="15.75">
      <c r="A1679" s="16"/>
      <c r="I1679" s="82"/>
    </row>
    <row r="1680" spans="1:9" ht="15.75">
      <c r="A1680" s="16"/>
      <c r="I1680" s="82"/>
    </row>
    <row r="1681" spans="1:9" ht="15.75">
      <c r="A1681" s="16"/>
      <c r="I1681" s="82"/>
    </row>
    <row r="1682" spans="1:9" ht="15.75">
      <c r="A1682" s="16"/>
      <c r="I1682" s="82"/>
    </row>
    <row r="1683" spans="1:9" ht="15.75">
      <c r="A1683" s="16"/>
      <c r="I1683" s="82"/>
    </row>
    <row r="1684" spans="1:9" ht="15.75">
      <c r="A1684" s="16"/>
      <c r="I1684" s="82"/>
    </row>
    <row r="1685" spans="1:9" ht="15.75">
      <c r="A1685" s="16"/>
      <c r="I1685" s="82"/>
    </row>
    <row r="1686" spans="1:9" ht="15.75">
      <c r="A1686" s="16"/>
      <c r="I1686" s="82"/>
    </row>
    <row r="1687" spans="1:9" ht="15.75">
      <c r="A1687" s="16"/>
      <c r="I1687" s="82"/>
    </row>
    <row r="1688" spans="1:9" ht="15.75">
      <c r="A1688" s="16"/>
      <c r="I1688" s="82"/>
    </row>
    <row r="1689" spans="1:9" ht="15.75">
      <c r="A1689" s="16"/>
      <c r="I1689" s="82"/>
    </row>
    <row r="1690" spans="1:9" ht="15.75">
      <c r="A1690" s="16"/>
      <c r="I1690" s="82"/>
    </row>
    <row r="1691" spans="1:9" ht="15.75">
      <c r="A1691" s="16"/>
      <c r="I1691" s="82"/>
    </row>
    <row r="1692" spans="1:9" ht="15.75">
      <c r="A1692" s="16"/>
      <c r="I1692" s="82"/>
    </row>
    <row r="1693" spans="1:9" ht="15.75">
      <c r="A1693" s="16"/>
      <c r="I1693" s="82"/>
    </row>
    <row r="1694" spans="1:9" ht="15.75">
      <c r="A1694" s="16"/>
      <c r="I1694" s="82"/>
    </row>
    <row r="1695" spans="1:9" ht="15.75">
      <c r="A1695" s="16"/>
      <c r="I1695" s="82"/>
    </row>
    <row r="1696" spans="1:9" ht="15.75">
      <c r="A1696" s="16"/>
      <c r="I1696" s="82"/>
    </row>
    <row r="1697" spans="1:9" ht="15.75">
      <c r="A1697" s="16"/>
      <c r="I1697" s="82"/>
    </row>
    <row r="1698" spans="1:9" ht="15.75">
      <c r="A1698" s="16"/>
      <c r="I1698" s="82"/>
    </row>
    <row r="1699" spans="1:9" ht="15.75">
      <c r="A1699" s="16"/>
      <c r="I1699" s="82"/>
    </row>
    <row r="1700" spans="1:9" ht="15.75">
      <c r="A1700" s="16"/>
      <c r="I1700" s="82"/>
    </row>
    <row r="1701" spans="1:9" ht="15.75">
      <c r="A1701" s="16"/>
      <c r="I1701" s="82"/>
    </row>
    <row r="1702" spans="1:9" ht="15.75">
      <c r="A1702" s="16"/>
      <c r="I1702" s="82"/>
    </row>
    <row r="1703" spans="1:9" ht="15.75">
      <c r="A1703" s="16"/>
      <c r="I1703" s="82"/>
    </row>
    <row r="1704" spans="1:9" ht="15.75">
      <c r="A1704" s="16"/>
      <c r="I1704" s="82"/>
    </row>
    <row r="1705" spans="1:9" ht="15.75">
      <c r="A1705" s="16"/>
      <c r="I1705" s="82"/>
    </row>
    <row r="1706" spans="1:9" ht="15.75">
      <c r="A1706" s="16"/>
      <c r="I1706" s="82"/>
    </row>
    <row r="1707" spans="1:9" ht="15.75">
      <c r="A1707" s="16"/>
      <c r="I1707" s="82"/>
    </row>
    <row r="1708" spans="1:9" ht="15.75">
      <c r="A1708" s="16"/>
      <c r="I1708" s="82"/>
    </row>
    <row r="1709" spans="1:9" ht="15.75">
      <c r="A1709" s="16"/>
      <c r="I1709" s="82"/>
    </row>
    <row r="1710" spans="1:9" ht="15.75">
      <c r="A1710" s="16"/>
      <c r="I1710" s="82"/>
    </row>
    <row r="1711" spans="1:9" ht="15.75">
      <c r="A1711" s="16"/>
      <c r="I1711" s="82"/>
    </row>
    <row r="1712" spans="1:9" ht="15.75">
      <c r="A1712" s="16"/>
      <c r="I1712" s="82"/>
    </row>
    <row r="1713" spans="1:9" ht="15.75">
      <c r="A1713" s="16"/>
      <c r="I1713" s="82"/>
    </row>
    <row r="1714" spans="1:9" ht="15.75">
      <c r="A1714" s="16"/>
      <c r="I1714" s="82"/>
    </row>
    <row r="1715" spans="1:9" ht="15.75">
      <c r="A1715" s="16"/>
      <c r="I1715" s="82"/>
    </row>
    <row r="1716" spans="1:9" ht="15.75">
      <c r="A1716" s="16"/>
      <c r="I1716" s="82"/>
    </row>
    <row r="1717" spans="1:9" ht="15.75">
      <c r="A1717" s="16"/>
      <c r="I1717" s="82"/>
    </row>
    <row r="1718" spans="1:9" ht="15.75">
      <c r="A1718" s="16"/>
      <c r="I1718" s="82"/>
    </row>
    <row r="1719" spans="1:9" ht="15.75">
      <c r="A1719" s="16"/>
      <c r="I1719" s="82"/>
    </row>
    <row r="1720" spans="1:9" ht="15.75">
      <c r="A1720" s="16"/>
      <c r="I1720" s="82"/>
    </row>
    <row r="1721" spans="1:9" ht="15.75">
      <c r="A1721" s="16"/>
      <c r="I1721" s="82"/>
    </row>
    <row r="1722" spans="1:9" ht="15.75">
      <c r="A1722" s="16"/>
      <c r="I1722" s="82"/>
    </row>
    <row r="1723" spans="1:9" ht="15.75">
      <c r="A1723" s="16"/>
      <c r="I1723" s="82"/>
    </row>
    <row r="1724" spans="1:9" ht="15.75">
      <c r="A1724" s="16"/>
      <c r="I1724" s="82"/>
    </row>
    <row r="1725" spans="1:9" ht="15.75">
      <c r="A1725" s="16"/>
      <c r="I1725" s="82"/>
    </row>
    <row r="1726" spans="1:9" ht="15.75">
      <c r="A1726" s="16"/>
      <c r="I1726" s="82"/>
    </row>
    <row r="1727" spans="1:9" ht="15.75">
      <c r="A1727" s="16"/>
      <c r="I1727" s="82"/>
    </row>
    <row r="1728" spans="1:9" ht="15.75">
      <c r="A1728" s="16"/>
      <c r="I1728" s="82"/>
    </row>
    <row r="1729" spans="1:9" ht="15.75">
      <c r="A1729" s="16"/>
      <c r="I1729" s="82"/>
    </row>
    <row r="1730" spans="1:9" ht="15.75">
      <c r="A1730" s="16"/>
      <c r="I1730" s="82"/>
    </row>
    <row r="1731" spans="1:9" ht="15.75">
      <c r="A1731" s="16"/>
      <c r="I1731" s="82"/>
    </row>
    <row r="1732" spans="1:9" ht="15.75">
      <c r="A1732" s="16"/>
      <c r="I1732" s="82"/>
    </row>
    <row r="1733" spans="1:9" ht="15.75">
      <c r="A1733" s="16"/>
      <c r="I1733" s="82"/>
    </row>
    <row r="1734" spans="1:9" ht="15.75">
      <c r="A1734" s="16"/>
      <c r="I1734" s="82"/>
    </row>
    <row r="1735" spans="1:9" ht="15.75">
      <c r="A1735" s="16"/>
      <c r="I1735" s="82"/>
    </row>
    <row r="1736" spans="1:9" ht="15.75">
      <c r="A1736" s="16"/>
      <c r="I1736" s="82"/>
    </row>
    <row r="1737" spans="1:9" ht="15.75">
      <c r="A1737" s="16"/>
      <c r="I1737" s="82"/>
    </row>
    <row r="1738" spans="1:9" ht="15.75">
      <c r="A1738" s="16"/>
      <c r="I1738" s="82"/>
    </row>
    <row r="1739" spans="1:9" ht="15.75">
      <c r="A1739" s="16"/>
      <c r="I1739" s="82"/>
    </row>
    <row r="1740" spans="1:9" ht="15.75">
      <c r="A1740" s="16"/>
      <c r="I1740" s="82"/>
    </row>
    <row r="1741" spans="1:9" ht="15.75">
      <c r="A1741" s="16"/>
      <c r="I1741" s="82"/>
    </row>
    <row r="1742" spans="1:9" ht="15.75">
      <c r="A1742" s="16"/>
      <c r="I1742" s="82"/>
    </row>
    <row r="1743" spans="1:9" ht="15.75">
      <c r="A1743" s="16"/>
      <c r="I1743" s="82"/>
    </row>
    <row r="1744" spans="1:9" ht="15.75">
      <c r="A1744" s="16"/>
      <c r="I1744" s="82"/>
    </row>
    <row r="1745" spans="1:9" ht="15.75">
      <c r="A1745" s="16"/>
      <c r="I1745" s="82"/>
    </row>
    <row r="1746" spans="1:9" ht="15.75">
      <c r="A1746" s="16"/>
      <c r="I1746" s="82"/>
    </row>
    <row r="1747" spans="1:9" ht="15.75">
      <c r="A1747" s="16"/>
      <c r="I1747" s="82"/>
    </row>
    <row r="1748" spans="1:9" ht="15.75">
      <c r="A1748" s="16"/>
      <c r="I1748" s="82"/>
    </row>
    <row r="1749" spans="1:9" ht="15.75">
      <c r="A1749" s="16"/>
      <c r="I1749" s="82"/>
    </row>
    <row r="1750" spans="1:9" ht="15.75">
      <c r="A1750" s="16"/>
      <c r="I1750" s="82"/>
    </row>
    <row r="1751" spans="1:9" ht="15.75">
      <c r="A1751" s="16"/>
      <c r="I1751" s="82"/>
    </row>
    <row r="1752" spans="1:9" ht="15.75">
      <c r="A1752" s="16"/>
      <c r="I1752" s="82"/>
    </row>
    <row r="1753" spans="1:9" ht="15.75">
      <c r="A1753" s="16"/>
      <c r="I1753" s="82"/>
    </row>
    <row r="1754" spans="1:9" ht="15.75">
      <c r="A1754" s="16"/>
      <c r="I1754" s="82"/>
    </row>
    <row r="1755" spans="1:9" ht="15.75">
      <c r="A1755" s="16"/>
      <c r="I1755" s="82"/>
    </row>
    <row r="1756" spans="1:9" ht="15.75">
      <c r="A1756" s="16"/>
      <c r="I1756" s="82"/>
    </row>
    <row r="1757" spans="1:9" ht="15.75">
      <c r="A1757" s="16"/>
      <c r="I1757" s="82"/>
    </row>
    <row r="1758" spans="1:9" ht="15.75">
      <c r="A1758" s="16"/>
      <c r="I1758" s="82"/>
    </row>
    <row r="1759" spans="1:9" ht="15.75">
      <c r="A1759" s="16"/>
      <c r="I1759" s="82"/>
    </row>
    <row r="1760" spans="1:9" ht="15.75">
      <c r="A1760" s="16"/>
      <c r="I1760" s="82"/>
    </row>
    <row r="1761" spans="1:9" ht="15.75">
      <c r="A1761" s="16"/>
      <c r="I1761" s="82"/>
    </row>
    <row r="1762" spans="1:9" ht="15.75">
      <c r="A1762" s="16"/>
      <c r="I1762" s="82"/>
    </row>
    <row r="1763" spans="1:9" ht="15.75">
      <c r="A1763" s="16"/>
      <c r="I1763" s="82"/>
    </row>
    <row r="1764" spans="1:9" ht="15.75">
      <c r="A1764" s="16"/>
      <c r="I1764" s="82"/>
    </row>
    <row r="1765" spans="1:9" ht="15.75">
      <c r="A1765" s="16"/>
      <c r="I1765" s="82"/>
    </row>
    <row r="1766" spans="1:9" ht="15.75">
      <c r="A1766" s="16"/>
      <c r="I1766" s="82"/>
    </row>
    <row r="1767" spans="1:9" ht="15.75">
      <c r="A1767" s="16"/>
      <c r="I1767" s="82"/>
    </row>
    <row r="1768" spans="1:9" ht="15.75">
      <c r="A1768" s="16"/>
      <c r="I1768" s="82"/>
    </row>
    <row r="1769" spans="1:9" ht="15.75">
      <c r="A1769" s="16"/>
      <c r="I1769" s="82"/>
    </row>
    <row r="1770" spans="1:9" ht="15.75">
      <c r="A1770" s="16"/>
      <c r="I1770" s="82"/>
    </row>
    <row r="1771" spans="1:9" ht="15.75">
      <c r="A1771" s="16"/>
      <c r="I1771" s="82"/>
    </row>
    <row r="1772" spans="1:9" ht="15.75">
      <c r="A1772" s="16"/>
      <c r="I1772" s="82"/>
    </row>
    <row r="1773" spans="1:9" ht="15.75">
      <c r="A1773" s="16"/>
      <c r="I1773" s="82"/>
    </row>
    <row r="1774" spans="1:9" ht="15.75">
      <c r="A1774" s="16"/>
      <c r="I1774" s="82"/>
    </row>
    <row r="1775" spans="1:9" ht="15.75">
      <c r="A1775" s="16"/>
      <c r="I1775" s="82"/>
    </row>
    <row r="1776" spans="1:9" ht="15.75">
      <c r="A1776" s="16"/>
      <c r="I1776" s="82"/>
    </row>
    <row r="1777" spans="1:9" ht="15.75">
      <c r="A1777" s="16"/>
      <c r="I1777" s="82"/>
    </row>
    <row r="1778" spans="1:9" ht="15.75">
      <c r="A1778" s="16"/>
      <c r="I1778" s="82"/>
    </row>
    <row r="1779" spans="1:9" ht="15.75">
      <c r="A1779" s="16"/>
      <c r="I1779" s="82"/>
    </row>
    <row r="1780" spans="1:9" ht="15.75">
      <c r="A1780" s="16"/>
      <c r="I1780" s="82"/>
    </row>
    <row r="1781" spans="1:9" ht="15.75">
      <c r="A1781" s="16"/>
      <c r="I1781" s="82"/>
    </row>
    <row r="1782" spans="1:9" ht="15.75">
      <c r="A1782" s="16"/>
      <c r="I1782" s="82"/>
    </row>
    <row r="1783" spans="1:9" ht="15.75">
      <c r="A1783" s="16"/>
      <c r="I1783" s="82"/>
    </row>
    <row r="1784" spans="1:9" ht="15.75">
      <c r="A1784" s="16"/>
      <c r="I1784" s="82"/>
    </row>
    <row r="1785" spans="1:9" ht="15.75">
      <c r="A1785" s="16"/>
      <c r="I1785" s="82"/>
    </row>
    <row r="1786" spans="1:9" ht="15.75">
      <c r="A1786" s="16"/>
      <c r="I1786" s="82"/>
    </row>
    <row r="1787" spans="1:9" ht="15.75">
      <c r="A1787" s="16"/>
      <c r="I1787" s="82"/>
    </row>
    <row r="1788" spans="1:9" ht="15.75">
      <c r="A1788" s="16"/>
      <c r="I1788" s="82"/>
    </row>
    <row r="1789" spans="1:9" ht="15.75">
      <c r="A1789" s="16"/>
      <c r="I1789" s="82"/>
    </row>
    <row r="1790" spans="1:9" ht="15.75">
      <c r="A1790" s="16"/>
      <c r="I1790" s="82"/>
    </row>
    <row r="1791" spans="1:9" ht="15.75">
      <c r="A1791" s="16"/>
      <c r="I1791" s="82"/>
    </row>
    <row r="1792" spans="1:9" ht="15.75">
      <c r="A1792" s="16"/>
      <c r="I1792" s="82"/>
    </row>
    <row r="1793" spans="1:9" ht="15.75">
      <c r="A1793" s="16"/>
      <c r="I1793" s="82"/>
    </row>
    <row r="1794" spans="1:9" ht="15.75">
      <c r="A1794" s="16"/>
      <c r="I1794" s="82"/>
    </row>
    <row r="1795" spans="1:9" ht="15.75">
      <c r="A1795" s="16"/>
      <c r="I1795" s="82"/>
    </row>
    <row r="1796" spans="1:9" ht="15.75">
      <c r="A1796" s="16"/>
      <c r="I1796" s="82"/>
    </row>
    <row r="1797" spans="1:9" ht="15.75">
      <c r="A1797" s="16"/>
      <c r="I1797" s="82"/>
    </row>
    <row r="1798" spans="1:9" ht="15.75">
      <c r="A1798" s="16"/>
      <c r="I1798" s="82"/>
    </row>
    <row r="1799" spans="1:9" ht="15.75">
      <c r="A1799" s="16"/>
      <c r="I1799" s="82"/>
    </row>
    <row r="1800" spans="1:9" ht="15.75">
      <c r="A1800" s="16"/>
      <c r="I1800" s="82"/>
    </row>
    <row r="1801" spans="1:9" ht="15.75">
      <c r="A1801" s="16"/>
      <c r="I1801" s="82"/>
    </row>
    <row r="1802" spans="1:9" ht="15.75">
      <c r="A1802" s="16"/>
      <c r="I1802" s="82"/>
    </row>
    <row r="1803" spans="1:9" ht="15.75">
      <c r="A1803" s="16"/>
      <c r="I1803" s="82"/>
    </row>
    <row r="1804" spans="1:9" ht="15.75">
      <c r="A1804" s="16"/>
      <c r="I1804" s="82"/>
    </row>
    <row r="1805" spans="1:9" ht="15.75">
      <c r="A1805" s="16"/>
      <c r="I1805" s="82"/>
    </row>
    <row r="1806" spans="1:9" ht="15.75">
      <c r="A1806" s="16"/>
      <c r="I1806" s="82"/>
    </row>
    <row r="1807" spans="1:9" ht="15.75">
      <c r="A1807" s="16"/>
      <c r="I1807" s="82"/>
    </row>
    <row r="1808" spans="1:9" ht="15.75">
      <c r="A1808" s="16"/>
      <c r="I1808" s="82"/>
    </row>
    <row r="1809" spans="1:9" ht="15.75">
      <c r="A1809" s="16"/>
      <c r="I1809" s="82"/>
    </row>
    <row r="1810" spans="1:9" ht="15.75">
      <c r="A1810" s="16"/>
      <c r="I1810" s="82"/>
    </row>
    <row r="1811" spans="1:9" ht="15.75">
      <c r="A1811" s="16"/>
      <c r="I1811" s="82"/>
    </row>
    <row r="1812" spans="1:9" ht="15.75">
      <c r="A1812" s="16"/>
      <c r="I1812" s="82"/>
    </row>
    <row r="1813" spans="1:9" ht="15.75">
      <c r="A1813" s="16"/>
      <c r="I1813" s="82"/>
    </row>
    <row r="1814" spans="1:9" ht="15.75">
      <c r="A1814" s="16"/>
      <c r="I1814" s="82"/>
    </row>
    <row r="1815" spans="1:9" ht="15.75">
      <c r="A1815" s="16"/>
      <c r="I1815" s="82"/>
    </row>
    <row r="1816" spans="1:9" ht="15.75">
      <c r="A1816" s="16"/>
      <c r="I1816" s="82"/>
    </row>
    <row r="1817" spans="1:9" ht="15.75">
      <c r="A1817" s="16"/>
      <c r="I1817" s="82"/>
    </row>
    <row r="1818" spans="1:9" ht="15.75">
      <c r="A1818" s="16"/>
      <c r="I1818" s="82"/>
    </row>
    <row r="1819" spans="1:9" ht="15.75">
      <c r="A1819" s="16"/>
      <c r="I1819" s="82"/>
    </row>
    <row r="1820" spans="1:9" ht="15.75">
      <c r="A1820" s="16"/>
      <c r="I1820" s="82"/>
    </row>
    <row r="1821" spans="1:9" ht="15.75">
      <c r="A1821" s="16"/>
      <c r="I1821" s="82"/>
    </row>
    <row r="1822" spans="1:9" ht="15.75">
      <c r="A1822" s="16"/>
      <c r="I1822" s="82"/>
    </row>
    <row r="1823" spans="1:9" ht="15.75">
      <c r="A1823" s="16"/>
      <c r="I1823" s="82"/>
    </row>
    <row r="1824" spans="1:9" ht="15.75">
      <c r="A1824" s="16"/>
      <c r="I1824" s="82"/>
    </row>
    <row r="1825" spans="1:9" ht="15.75">
      <c r="A1825" s="16"/>
      <c r="I1825" s="82"/>
    </row>
    <row r="1826" spans="1:9" ht="15.75">
      <c r="A1826" s="16"/>
      <c r="I1826" s="82"/>
    </row>
    <row r="1827" spans="1:9" ht="15.75">
      <c r="A1827" s="16"/>
      <c r="I1827" s="82"/>
    </row>
    <row r="1828" spans="1:9" ht="15.75">
      <c r="A1828" s="16"/>
      <c r="I1828" s="82"/>
    </row>
    <row r="1829" spans="1:9" ht="15.75">
      <c r="A1829" s="16"/>
      <c r="I1829" s="82"/>
    </row>
    <row r="1830" spans="1:9" ht="15.75">
      <c r="A1830" s="16"/>
      <c r="I1830" s="82"/>
    </row>
    <row r="1831" spans="1:9" ht="15.75">
      <c r="A1831" s="16"/>
      <c r="I1831" s="82"/>
    </row>
    <row r="1832" spans="1:9" ht="15.75">
      <c r="A1832" s="16"/>
      <c r="I1832" s="82"/>
    </row>
    <row r="1833" spans="1:9" ht="15.75">
      <c r="A1833" s="16"/>
      <c r="I1833" s="82"/>
    </row>
    <row r="1834" spans="1:9" ht="15.75">
      <c r="A1834" s="16"/>
      <c r="I1834" s="82"/>
    </row>
    <row r="1835" spans="1:9" ht="15.75">
      <c r="A1835" s="16"/>
      <c r="I1835" s="82"/>
    </row>
    <row r="1836" spans="1:9" ht="15.75">
      <c r="A1836" s="16"/>
      <c r="I1836" s="82"/>
    </row>
    <row r="1837" spans="1:9" ht="15.75">
      <c r="A1837" s="16"/>
      <c r="I1837" s="82"/>
    </row>
    <row r="1838" spans="1:9" ht="15.75">
      <c r="A1838" s="16"/>
      <c r="I1838" s="82"/>
    </row>
    <row r="1839" spans="1:9" ht="15.75">
      <c r="A1839" s="16"/>
      <c r="I1839" s="82"/>
    </row>
    <row r="1840" spans="1:9" ht="15.75">
      <c r="A1840" s="16"/>
      <c r="I1840" s="82"/>
    </row>
    <row r="1841" spans="1:9" ht="15.75">
      <c r="A1841" s="16"/>
      <c r="I1841" s="82"/>
    </row>
    <row r="1842" spans="1:9" ht="15.75">
      <c r="A1842" s="16"/>
      <c r="I1842" s="82"/>
    </row>
    <row r="1843" spans="1:9" ht="15.75">
      <c r="A1843" s="16"/>
      <c r="I1843" s="82"/>
    </row>
    <row r="1844" spans="1:9" ht="15.75">
      <c r="A1844" s="16"/>
      <c r="I1844" s="82"/>
    </row>
    <row r="1845" spans="1:9" ht="15.75">
      <c r="A1845" s="16"/>
      <c r="I1845" s="82"/>
    </row>
    <row r="1846" spans="1:9" ht="15.75">
      <c r="A1846" s="16"/>
      <c r="I1846" s="82"/>
    </row>
    <row r="1847" spans="1:9" ht="15.75">
      <c r="A1847" s="16"/>
      <c r="I1847" s="82"/>
    </row>
    <row r="1848" spans="1:9" ht="15.75">
      <c r="A1848" s="16"/>
      <c r="I1848" s="82"/>
    </row>
    <row r="1849" spans="1:9" ht="15.75">
      <c r="A1849" s="16"/>
      <c r="I1849" s="82"/>
    </row>
    <row r="1850" spans="1:9" ht="15.75">
      <c r="A1850" s="16"/>
      <c r="I1850" s="82"/>
    </row>
    <row r="1851" spans="1:9" ht="15.75">
      <c r="A1851" s="16"/>
      <c r="I1851" s="82"/>
    </row>
    <row r="1852" spans="1:9" ht="15.75">
      <c r="A1852" s="16"/>
      <c r="I1852" s="82"/>
    </row>
    <row r="1853" spans="1:9" ht="15.75">
      <c r="A1853" s="16"/>
      <c r="I1853" s="82"/>
    </row>
    <row r="1854" spans="1:9" ht="15.75">
      <c r="A1854" s="16"/>
      <c r="I1854" s="82"/>
    </row>
    <row r="1855" spans="1:9" ht="15.75">
      <c r="A1855" s="16"/>
      <c r="I1855" s="82"/>
    </row>
    <row r="1856" spans="1:9" ht="15.75">
      <c r="A1856" s="16"/>
      <c r="I1856" s="82"/>
    </row>
    <row r="1857" spans="1:9" ht="15.75">
      <c r="A1857" s="16"/>
      <c r="I1857" s="82"/>
    </row>
    <row r="1858" spans="1:9" ht="15.75">
      <c r="A1858" s="16"/>
      <c r="I1858" s="82"/>
    </row>
    <row r="1859" spans="1:9" ht="15.75">
      <c r="A1859" s="16"/>
      <c r="I1859" s="82"/>
    </row>
    <row r="1860" spans="1:9" ht="15.75">
      <c r="A1860" s="16"/>
      <c r="I1860" s="82"/>
    </row>
    <row r="1861" spans="1:9" ht="15.75">
      <c r="A1861" s="16"/>
      <c r="I1861" s="82"/>
    </row>
    <row r="1862" spans="1:9" ht="15.75">
      <c r="A1862" s="16"/>
      <c r="I1862" s="82"/>
    </row>
    <row r="1863" spans="1:9" ht="15.75">
      <c r="A1863" s="16"/>
      <c r="I1863" s="82"/>
    </row>
    <row r="1864" spans="1:9" ht="15.75">
      <c r="A1864" s="16"/>
      <c r="I1864" s="82"/>
    </row>
    <row r="1865" spans="1:9" ht="15.75">
      <c r="A1865" s="16"/>
      <c r="I1865" s="82"/>
    </row>
    <row r="1866" spans="1:9" ht="15.75">
      <c r="A1866" s="16"/>
      <c r="I1866" s="82"/>
    </row>
    <row r="1867" spans="1:9" ht="15.75">
      <c r="A1867" s="16"/>
      <c r="I1867" s="82"/>
    </row>
    <row r="1868" spans="1:9" ht="15.75">
      <c r="A1868" s="16"/>
      <c r="I1868" s="82"/>
    </row>
    <row r="1869" spans="1:9" ht="15.75">
      <c r="A1869" s="16"/>
      <c r="I1869" s="82"/>
    </row>
    <row r="1870" spans="1:9" ht="15.75">
      <c r="A1870" s="16"/>
      <c r="I1870" s="82"/>
    </row>
    <row r="1871" spans="1:9" ht="15.75">
      <c r="A1871" s="16"/>
      <c r="I1871" s="82"/>
    </row>
    <row r="1872" spans="1:9" ht="15.75">
      <c r="A1872" s="16"/>
      <c r="I1872" s="82"/>
    </row>
    <row r="1873" spans="1:9" ht="15.75">
      <c r="A1873" s="16"/>
      <c r="I1873" s="82"/>
    </row>
    <row r="1874" spans="1:9" ht="15.75">
      <c r="A1874" s="16"/>
      <c r="I1874" s="82"/>
    </row>
    <row r="1875" spans="1:9" ht="15.75">
      <c r="A1875" s="16"/>
      <c r="I1875" s="82"/>
    </row>
    <row r="1876" spans="1:9" ht="15.75">
      <c r="A1876" s="16"/>
      <c r="I1876" s="82"/>
    </row>
    <row r="1877" spans="1:9" ht="15.75">
      <c r="A1877" s="16"/>
      <c r="I1877" s="82"/>
    </row>
    <row r="1878" spans="1:9" ht="15.75">
      <c r="A1878" s="16"/>
      <c r="I1878" s="82"/>
    </row>
    <row r="1879" spans="1:9" ht="15.75">
      <c r="A1879" s="16"/>
      <c r="I1879" s="82"/>
    </row>
    <row r="1880" spans="1:9" ht="15.75">
      <c r="A1880" s="16"/>
      <c r="I1880" s="82"/>
    </row>
    <row r="1881" spans="1:9" ht="15.75">
      <c r="A1881" s="16"/>
      <c r="I1881" s="82"/>
    </row>
    <row r="1882" spans="1:9" ht="15.75">
      <c r="A1882" s="16"/>
      <c r="I1882" s="82"/>
    </row>
    <row r="1883" spans="1:9" ht="15.75">
      <c r="A1883" s="16"/>
      <c r="I1883" s="82"/>
    </row>
    <row r="1884" spans="1:9" ht="15.75">
      <c r="A1884" s="16"/>
      <c r="I1884" s="82"/>
    </row>
    <row r="1885" spans="1:9" ht="15.75">
      <c r="A1885" s="16"/>
      <c r="I1885" s="82"/>
    </row>
    <row r="1886" spans="1:9" ht="15.75">
      <c r="A1886" s="16"/>
      <c r="I1886" s="82"/>
    </row>
    <row r="1887" spans="1:9" ht="15.75">
      <c r="A1887" s="16"/>
      <c r="I1887" s="82"/>
    </row>
    <row r="1888" spans="1:9" ht="15.75">
      <c r="A1888" s="16"/>
      <c r="I1888" s="82"/>
    </row>
    <row r="1889" spans="1:9" ht="15.75">
      <c r="A1889" s="16"/>
      <c r="I1889" s="82"/>
    </row>
    <row r="1890" spans="1:9" ht="15.75">
      <c r="A1890" s="16"/>
      <c r="I1890" s="82"/>
    </row>
    <row r="1891" spans="1:9" ht="15.75">
      <c r="A1891" s="16"/>
      <c r="I1891" s="82"/>
    </row>
    <row r="1892" spans="1:9" ht="15.75">
      <c r="A1892" s="16"/>
      <c r="I1892" s="82"/>
    </row>
    <row r="1893" spans="1:9" ht="15.75">
      <c r="A1893" s="16"/>
      <c r="I1893" s="82"/>
    </row>
    <row r="1894" spans="1:9" ht="15.75">
      <c r="A1894" s="16"/>
      <c r="I1894" s="82"/>
    </row>
    <row r="1895" spans="1:9" ht="15.75">
      <c r="A1895" s="16"/>
      <c r="I1895" s="82"/>
    </row>
    <row r="1896" spans="1:9" ht="15.75">
      <c r="A1896" s="16"/>
      <c r="I1896" s="82"/>
    </row>
    <row r="1897" spans="1:9" ht="15.75">
      <c r="A1897" s="16"/>
      <c r="I1897" s="82"/>
    </row>
    <row r="1898" spans="1:9" ht="15.75">
      <c r="A1898" s="16"/>
      <c r="I1898" s="82"/>
    </row>
    <row r="1899" spans="1:9" ht="15.75">
      <c r="A1899" s="16"/>
      <c r="I1899" s="82"/>
    </row>
    <row r="1900" spans="1:9" ht="15.75">
      <c r="A1900" s="16"/>
      <c r="I1900" s="82"/>
    </row>
    <row r="1901" spans="1:9" ht="15.75">
      <c r="A1901" s="16"/>
      <c r="I1901" s="82"/>
    </row>
    <row r="1902" spans="1:9" ht="15.75">
      <c r="A1902" s="16"/>
      <c r="I1902" s="82"/>
    </row>
    <row r="1903" spans="1:9" ht="15.75">
      <c r="A1903" s="16"/>
      <c r="I1903" s="82"/>
    </row>
    <row r="1904" spans="1:9" ht="15.75">
      <c r="A1904" s="16"/>
      <c r="I1904" s="82"/>
    </row>
    <row r="1905" spans="1:9" ht="15.75">
      <c r="A1905" s="16"/>
      <c r="I1905" s="82"/>
    </row>
    <row r="1906" spans="1:9" ht="15.75">
      <c r="A1906" s="16"/>
      <c r="I1906" s="82"/>
    </row>
    <row r="1907" spans="1:9" ht="15.75">
      <c r="A1907" s="16"/>
      <c r="I1907" s="82"/>
    </row>
    <row r="1908" spans="1:9" ht="15.75">
      <c r="A1908" s="16"/>
      <c r="I1908" s="82"/>
    </row>
    <row r="1909" spans="1:9" ht="15.75">
      <c r="A1909" s="16"/>
      <c r="I1909" s="82"/>
    </row>
    <row r="1910" spans="1:9" ht="15.75">
      <c r="A1910" s="16"/>
      <c r="I1910" s="82"/>
    </row>
    <row r="1911" spans="1:9" ht="15.75">
      <c r="A1911" s="16"/>
      <c r="I1911" s="82"/>
    </row>
    <row r="1912" spans="1:9" ht="15.75">
      <c r="A1912" s="16"/>
      <c r="I1912" s="82"/>
    </row>
    <row r="1913" spans="1:9" ht="15.75">
      <c r="A1913" s="16"/>
      <c r="I1913" s="82"/>
    </row>
    <row r="1914" spans="1:9" ht="15.75">
      <c r="A1914" s="16"/>
      <c r="I1914" s="82"/>
    </row>
    <row r="1915" spans="1:9" ht="15.75">
      <c r="A1915" s="16"/>
      <c r="I1915" s="82"/>
    </row>
    <row r="1916" spans="1:9" ht="15.75">
      <c r="A1916" s="16"/>
      <c r="I1916" s="82"/>
    </row>
    <row r="1917" spans="1:9" ht="15.75">
      <c r="A1917" s="16"/>
      <c r="I1917" s="82"/>
    </row>
    <row r="1918" spans="1:9" ht="15.75">
      <c r="A1918" s="16"/>
      <c r="I1918" s="82"/>
    </row>
    <row r="1919" spans="1:9" ht="15.75">
      <c r="A1919" s="16"/>
      <c r="I1919" s="82"/>
    </row>
    <row r="1920" spans="1:9" ht="15.75">
      <c r="A1920" s="16"/>
      <c r="I1920" s="82"/>
    </row>
    <row r="1921" spans="1:9" ht="15.75">
      <c r="A1921" s="16"/>
      <c r="I1921" s="82"/>
    </row>
    <row r="1922" spans="1:9" ht="15.75">
      <c r="A1922" s="16"/>
      <c r="I1922" s="82"/>
    </row>
    <row r="1923" spans="1:9" ht="15.75">
      <c r="A1923" s="16"/>
      <c r="I1923" s="82"/>
    </row>
    <row r="1924" spans="1:9" ht="15.75">
      <c r="A1924" s="16"/>
      <c r="I1924" s="82"/>
    </row>
    <row r="1925" spans="1:9" ht="15.75">
      <c r="A1925" s="16"/>
      <c r="I1925" s="82"/>
    </row>
    <row r="1926" spans="1:9" ht="15.75">
      <c r="A1926" s="16"/>
      <c r="I1926" s="82"/>
    </row>
    <row r="1927" spans="1:9" ht="15.75">
      <c r="A1927" s="16"/>
      <c r="I1927" s="82"/>
    </row>
    <row r="1928" spans="1:9" ht="15.75">
      <c r="A1928" s="16"/>
      <c r="I1928" s="82"/>
    </row>
    <row r="1929" spans="1:9" ht="15.75">
      <c r="A1929" s="16"/>
      <c r="I1929" s="82"/>
    </row>
    <row r="1930" spans="1:9" ht="15.75">
      <c r="A1930" s="16"/>
      <c r="I1930" s="82"/>
    </row>
    <row r="1931" spans="1:9" ht="15.75">
      <c r="A1931" s="16"/>
      <c r="I1931" s="82"/>
    </row>
    <row r="1932" spans="1:9" ht="15.75">
      <c r="A1932" s="16"/>
      <c r="I1932" s="82"/>
    </row>
    <row r="1933" spans="1:9" ht="15.75">
      <c r="A1933" s="16"/>
      <c r="I1933" s="82"/>
    </row>
    <row r="1934" spans="1:9" ht="15.75">
      <c r="A1934" s="16"/>
      <c r="I1934" s="82"/>
    </row>
    <row r="1935" spans="1:9" ht="15.75">
      <c r="A1935" s="16"/>
      <c r="I1935" s="82"/>
    </row>
    <row r="1936" spans="1:9" ht="15.75">
      <c r="A1936" s="16"/>
      <c r="I1936" s="82"/>
    </row>
    <row r="1937" spans="1:9" ht="15.75">
      <c r="A1937" s="16"/>
      <c r="I1937" s="82"/>
    </row>
    <row r="1938" spans="1:9" ht="15.75">
      <c r="A1938" s="16"/>
      <c r="I1938" s="82"/>
    </row>
    <row r="1939" spans="1:9" ht="15.75">
      <c r="A1939" s="16"/>
      <c r="I1939" s="82"/>
    </row>
    <row r="1940" spans="1:9" ht="15.75">
      <c r="A1940" s="16"/>
      <c r="I1940" s="82"/>
    </row>
    <row r="1941" spans="1:9" ht="15.75">
      <c r="A1941" s="16"/>
      <c r="I1941" s="82"/>
    </row>
    <row r="1942" spans="1:9" ht="15.75">
      <c r="A1942" s="16"/>
      <c r="I1942" s="82"/>
    </row>
    <row r="1943" spans="1:9" ht="15.75">
      <c r="A1943" s="16"/>
      <c r="I1943" s="82"/>
    </row>
    <row r="1944" spans="1:9" ht="15.75">
      <c r="A1944" s="16"/>
      <c r="I1944" s="82"/>
    </row>
    <row r="1945" spans="1:9" ht="15.75">
      <c r="A1945" s="16"/>
      <c r="I1945" s="82"/>
    </row>
    <row r="1946" spans="1:9" ht="15.75">
      <c r="A1946" s="16"/>
      <c r="I1946" s="82"/>
    </row>
    <row r="1947" spans="1:9" ht="15.75">
      <c r="A1947" s="16"/>
      <c r="I1947" s="82"/>
    </row>
    <row r="1948" spans="1:9" ht="15.75">
      <c r="A1948" s="16"/>
      <c r="I1948" s="82"/>
    </row>
    <row r="1949" spans="1:9" ht="15.75">
      <c r="A1949" s="16"/>
      <c r="I1949" s="82"/>
    </row>
    <row r="1950" spans="1:9" ht="15.75">
      <c r="A1950" s="16"/>
      <c r="I1950" s="82"/>
    </row>
    <row r="1951" spans="1:9" ht="15.75">
      <c r="A1951" s="16"/>
      <c r="I1951" s="82"/>
    </row>
    <row r="1952" spans="1:9" ht="15.75">
      <c r="A1952" s="16"/>
      <c r="I1952" s="82"/>
    </row>
    <row r="1953" spans="1:9" ht="15.75">
      <c r="A1953" s="16"/>
      <c r="I1953" s="82"/>
    </row>
    <row r="1954" spans="1:9" ht="15.75">
      <c r="A1954" s="16"/>
      <c r="I1954" s="82"/>
    </row>
    <row r="1955" spans="1:9" ht="15.75">
      <c r="A1955" s="16"/>
      <c r="I1955" s="82"/>
    </row>
    <row r="1956" spans="1:9" ht="15.75">
      <c r="A1956" s="16"/>
      <c r="I1956" s="82"/>
    </row>
    <row r="1957" spans="1:9" ht="15.75">
      <c r="A1957" s="16"/>
      <c r="I1957" s="82"/>
    </row>
    <row r="1958" spans="1:9" ht="15.75">
      <c r="A1958" s="16"/>
      <c r="I1958" s="82"/>
    </row>
    <row r="1959" spans="1:9" ht="15.75">
      <c r="A1959" s="16"/>
      <c r="I1959" s="82"/>
    </row>
    <row r="1960" spans="1:9" ht="15.75">
      <c r="A1960" s="16"/>
      <c r="I1960" s="82"/>
    </row>
    <row r="1961" spans="1:9" ht="15.75">
      <c r="A1961" s="16"/>
      <c r="I1961" s="82"/>
    </row>
    <row r="1962" spans="1:9" ht="15.75">
      <c r="A1962" s="16"/>
      <c r="I1962" s="82"/>
    </row>
    <row r="1963" spans="1:9" ht="15.75">
      <c r="A1963" s="16"/>
      <c r="I1963" s="82"/>
    </row>
    <row r="1964" spans="1:9" ht="15.75">
      <c r="A1964" s="16"/>
      <c r="I1964" s="82"/>
    </row>
    <row r="1965" spans="1:9" ht="15.75">
      <c r="A1965" s="16"/>
      <c r="I1965" s="82"/>
    </row>
    <row r="1966" spans="1:9" ht="15.75">
      <c r="A1966" s="16"/>
      <c r="I1966" s="82"/>
    </row>
    <row r="1967" spans="1:9" ht="15.75">
      <c r="A1967" s="16"/>
      <c r="I1967" s="82"/>
    </row>
    <row r="1968" spans="1:9" ht="15.75">
      <c r="A1968" s="16"/>
      <c r="I1968" s="82"/>
    </row>
    <row r="1969" spans="1:9" ht="15.75">
      <c r="A1969" s="16"/>
      <c r="I1969" s="82"/>
    </row>
    <row r="1970" spans="1:9" ht="15.75">
      <c r="A1970" s="16"/>
      <c r="I1970" s="82"/>
    </row>
    <row r="1971" spans="1:9" ht="15.75">
      <c r="A1971" s="16"/>
      <c r="I1971" s="82"/>
    </row>
    <row r="1972" spans="1:9" ht="15.75">
      <c r="A1972" s="16"/>
      <c r="I1972" s="82"/>
    </row>
    <row r="1973" spans="1:9" ht="15.75">
      <c r="A1973" s="16"/>
      <c r="I1973" s="82"/>
    </row>
    <row r="1974" spans="1:9" ht="15.75">
      <c r="A1974" s="16"/>
      <c r="I1974" s="82"/>
    </row>
    <row r="1975" spans="1:9" ht="15.75">
      <c r="A1975" s="16"/>
      <c r="I1975" s="82"/>
    </row>
    <row r="1976" spans="1:9" ht="15.75">
      <c r="A1976" s="16"/>
      <c r="I1976" s="82"/>
    </row>
    <row r="1977" spans="1:9" ht="15.75">
      <c r="A1977" s="16"/>
      <c r="I1977" s="82"/>
    </row>
    <row r="1978" spans="1:9" ht="15.75">
      <c r="A1978" s="16"/>
      <c r="I1978" s="82"/>
    </row>
    <row r="1979" spans="1:9" ht="15.75">
      <c r="A1979" s="16"/>
      <c r="I1979" s="82"/>
    </row>
    <row r="1980" spans="1:9" ht="15.75">
      <c r="A1980" s="16"/>
      <c r="I1980" s="82"/>
    </row>
    <row r="1981" spans="1:9" ht="15.75">
      <c r="A1981" s="16"/>
      <c r="I1981" s="82"/>
    </row>
    <row r="1982" spans="1:9" ht="15.75">
      <c r="A1982" s="16"/>
      <c r="I1982" s="82"/>
    </row>
    <row r="1983" spans="1:9" ht="15.75">
      <c r="A1983" s="16"/>
      <c r="I1983" s="82"/>
    </row>
    <row r="1984" spans="1:9" ht="15.75">
      <c r="A1984" s="16"/>
      <c r="I1984" s="82"/>
    </row>
    <row r="1985" spans="1:9" ht="15.75">
      <c r="A1985" s="16"/>
      <c r="I1985" s="82"/>
    </row>
    <row r="1986" spans="1:9" ht="15.75">
      <c r="A1986" s="16"/>
      <c r="I1986" s="82"/>
    </row>
    <row r="1987" spans="1:9" ht="15.75">
      <c r="A1987" s="16"/>
      <c r="I1987" s="82"/>
    </row>
    <row r="1988" spans="1:9" ht="15.75">
      <c r="A1988" s="16"/>
      <c r="I1988" s="82"/>
    </row>
    <row r="1989" spans="1:9" ht="15.75">
      <c r="A1989" s="16"/>
      <c r="I1989" s="82"/>
    </row>
    <row r="1990" spans="1:9" ht="15.75">
      <c r="A1990" s="16"/>
      <c r="I1990" s="82"/>
    </row>
    <row r="1991" spans="1:9" ht="15.75">
      <c r="A1991" s="16"/>
      <c r="I1991" s="82"/>
    </row>
    <row r="1992" spans="1:9" ht="15.75">
      <c r="A1992" s="16"/>
      <c r="I1992" s="82"/>
    </row>
    <row r="1993" spans="1:9" ht="15.75">
      <c r="A1993" s="16"/>
      <c r="I1993" s="82"/>
    </row>
    <row r="1994" spans="1:9" ht="15.75">
      <c r="A1994" s="16"/>
      <c r="I1994" s="82"/>
    </row>
    <row r="1995" spans="1:9" ht="15.75">
      <c r="A1995" s="16"/>
      <c r="I1995" s="82"/>
    </row>
    <row r="1996" spans="1:9" ht="15.75">
      <c r="A1996" s="16"/>
      <c r="I1996" s="82"/>
    </row>
    <row r="1997" spans="1:9" ht="15.75">
      <c r="A1997" s="16"/>
      <c r="I1997" s="82"/>
    </row>
    <row r="1998" spans="1:9" ht="15.75">
      <c r="A1998" s="16"/>
      <c r="I1998" s="82"/>
    </row>
    <row r="1999" spans="1:9" ht="15.75">
      <c r="A1999" s="16"/>
      <c r="I1999" s="82"/>
    </row>
    <row r="2000" spans="1:9" ht="15.75">
      <c r="A2000" s="16"/>
      <c r="I2000" s="82"/>
    </row>
    <row r="2001" spans="1:9" ht="15.75">
      <c r="A2001" s="16"/>
      <c r="I2001" s="82"/>
    </row>
    <row r="2002" spans="1:9" ht="15.75">
      <c r="A2002" s="16"/>
      <c r="I2002" s="82"/>
    </row>
    <row r="2003" spans="1:9" ht="15.75">
      <c r="A2003" s="16"/>
      <c r="I2003" s="82"/>
    </row>
    <row r="2004" spans="1:9" ht="15.75">
      <c r="A2004" s="16"/>
      <c r="I2004" s="82"/>
    </row>
    <row r="2005" spans="1:9" ht="15.75">
      <c r="A2005" s="16"/>
      <c r="I2005" s="82"/>
    </row>
    <row r="2006" spans="1:9" ht="15.75">
      <c r="A2006" s="16"/>
      <c r="I2006" s="82"/>
    </row>
    <row r="2007" spans="1:9" ht="15.75">
      <c r="A2007" s="16"/>
      <c r="I2007" s="82"/>
    </row>
    <row r="2008" spans="1:9" ht="15.75">
      <c r="A2008" s="16"/>
      <c r="I2008" s="82"/>
    </row>
    <row r="2009" spans="1:9" ht="15.75">
      <c r="A2009" s="16"/>
      <c r="I2009" s="82"/>
    </row>
    <row r="2010" spans="1:9" ht="15.75">
      <c r="A2010" s="16"/>
      <c r="I2010" s="82"/>
    </row>
    <row r="2011" spans="1:9" ht="15.75">
      <c r="A2011" s="16"/>
      <c r="I2011" s="82"/>
    </row>
    <row r="2012" spans="1:9" ht="15.75">
      <c r="A2012" s="16"/>
      <c r="I2012" s="82"/>
    </row>
    <row r="2013" spans="1:9" ht="15.75">
      <c r="A2013" s="16"/>
      <c r="I2013" s="82"/>
    </row>
    <row r="2014" spans="1:9" ht="15.75">
      <c r="A2014" s="16"/>
      <c r="I2014" s="82"/>
    </row>
    <row r="2015" spans="1:9" ht="15.75">
      <c r="A2015" s="16"/>
      <c r="I2015" s="82"/>
    </row>
    <row r="2016" spans="1:9" ht="15.75">
      <c r="A2016" s="16"/>
      <c r="I2016" s="82"/>
    </row>
  </sheetData>
  <sheetProtection/>
  <autoFilter ref="A11:I11"/>
  <mergeCells count="6">
    <mergeCell ref="I8:I9"/>
    <mergeCell ref="A8:A9"/>
    <mergeCell ref="K8:K9"/>
    <mergeCell ref="B8:F8"/>
    <mergeCell ref="G8:G9"/>
    <mergeCell ref="J8:J9"/>
  </mergeCells>
  <printOptions/>
  <pageMargins left="0.7086614173228347" right="0.7086614173228347" top="0.7480314960629921" bottom="0.7480314960629921" header="0.31496062992125984" footer="0.31496062992125984"/>
  <pageSetup fitToHeight="70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uacherkashina</dc:creator>
  <cp:keywords/>
  <dc:description/>
  <cp:lastModifiedBy>sumarkina</cp:lastModifiedBy>
  <cp:lastPrinted>2016-03-10T09:09:17Z</cp:lastPrinted>
  <dcterms:created xsi:type="dcterms:W3CDTF">2004-12-07T02:02:50Z</dcterms:created>
  <dcterms:modified xsi:type="dcterms:W3CDTF">2016-03-10T09:09:40Z</dcterms:modified>
  <cp:category/>
  <cp:version/>
  <cp:contentType/>
  <cp:contentStatus/>
</cp:coreProperties>
</file>