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60" windowHeight="6285" tabRatio="733" activeTab="1"/>
  </bookViews>
  <sheets>
    <sheet name="2022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<sst xmlns="http://schemas.openxmlformats.org/spreadsheetml/2006/main" count="898" uniqueCount="402">
  <si>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</si>
  <si>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</si>
  <si>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</si>
  <si>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</si>
  <si>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</si>
  <si>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</si>
  <si>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000 2 02 00000 00 0000 000</t>
  </si>
  <si>
    <t>Налог на имущество организаций</t>
  </si>
  <si>
    <t>ШТРАФЫ, САНКЦИИ, ВОЗМЕЩЕНИЕ УЩЕРБА</t>
  </si>
  <si>
    <t>000 1 11 00000 00 0000 000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</si>
  <si>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</si>
  <si>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</si>
  <si>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Единый сельскохозяйственный налог</t>
  </si>
  <si>
    <t>000 1 17 00000 00 0000 000</t>
  </si>
  <si>
    <t>000 1 00 00000 00 0000 000</t>
  </si>
  <si>
    <t>Код бюджетной классификации</t>
  </si>
  <si>
    <t>000 1 13 00000 00 0000 000</t>
  </si>
  <si>
    <t>000 1 14 00000 00 0000 000</t>
  </si>
  <si>
    <t>000 2 00 00000 00 0000 000</t>
  </si>
  <si>
    <t>Иные межбюджетные трансферты</t>
  </si>
  <si>
    <t>Налог, взимаемый в связи с применением упрощенной системы налогообложения</t>
  </si>
  <si>
    <t>ВСЕГО ДОХОДОВ</t>
  </si>
  <si>
    <t>Налог, взимаемый в связи с применением патентной системы налогообложения</t>
  </si>
  <si>
    <t>НАЛОГОВЫЕ И НЕНАЛОГОВЫЕ ДОХОДЫ</t>
  </si>
  <si>
    <t>182 1 01 02000 01 0000 110</t>
  </si>
  <si>
    <t>000 1 03 00000 00  0000 000</t>
  </si>
  <si>
    <t>182 1 05 00000 00  0000 000</t>
  </si>
  <si>
    <t>182 1 05 01000 00 0000 110</t>
  </si>
  <si>
    <t>182 1 05 02000 02 0000 110</t>
  </si>
  <si>
    <t>182 1 05 03000 01 0000 110</t>
  </si>
  <si>
    <t>182 1 05 04000 02 0000 110</t>
  </si>
  <si>
    <t>182 1 06 00000 00 0000 000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</si>
  <si>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</si>
  <si>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</si>
  <si>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182 1 06 02000 02 0000 110</t>
  </si>
  <si>
    <t xml:space="preserve">182 1 06 06000 00 0000  110 </t>
  </si>
  <si>
    <t>000 1 07 00000 00 0000 110</t>
  </si>
  <si>
    <t>000 1 08 00000 00 0000 110</t>
  </si>
  <si>
    <t xml:space="preserve">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</si>
  <si>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</si>
  <si>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</si>
  <si>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</si>
  <si>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</si>
  <si>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</si>
  <si>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</si>
  <si>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</si>
  <si>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</si>
  <si>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</si>
  <si>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% исполнения плана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</si>
  <si>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</si>
  <si>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реализацию мероприятий по обеспечению жильем молодых семей</t>
  </si>
  <si>
    <t>016 2 02 45393 04 0000 150</t>
  </si>
  <si>
    <t>016 2 02 15002 04 0000 150</t>
  </si>
  <si>
    <t>016 2 02 20000 00 0000 150</t>
  </si>
  <si>
    <t>016 2 02 25016 04 0000 150</t>
  </si>
  <si>
    <t>016 2 02 25232 04 0000 150</t>
  </si>
  <si>
    <t>016 2 02 25497 04 0000 150</t>
  </si>
  <si>
    <t>016 2 02 25555 04 0000 150</t>
  </si>
  <si>
    <t>016 2 02 29999 04 0000 150</t>
  </si>
  <si>
    <t>016 2 02 30000 00 0000 150</t>
  </si>
  <si>
    <t>016 2 02 30024 04 0000 150</t>
  </si>
  <si>
    <t>016 2 02 30029 04 0000 150</t>
  </si>
  <si>
    <t>016 2 02 35120 04 0000 150</t>
  </si>
  <si>
    <t>016 2 02 35176 04 0000 150</t>
  </si>
  <si>
    <t>016 2 02 40000 00 0000 150</t>
  </si>
  <si>
    <t>016 2 02 25253 04 0000 150</t>
  </si>
  <si>
    <t>016 2 02 25299 04 0000 150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</si>
  <si>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</si>
  <si>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программ формирования современной городской среды</t>
  </si>
  <si>
    <t>016 2 02 25519 04 0000 150</t>
  </si>
  <si>
    <t>016 2 02 35469 04 0000 150</t>
  </si>
  <si>
    <t>016 2 02 45303 04 0000 150</t>
  </si>
  <si>
    <t>016 2 02 45321 04 0000 150</t>
  </si>
  <si>
    <t>Субвенции бюджетам бюджетной системы Российской Федерации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</si>
  <si>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</si>
  <si>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</si>
  <si>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r>
      <t>Начальник МУ «Финансовое Управление администрации муниципального образования города Горно-Алтайска</t>
    </r>
    <r>
      <rPr>
        <b/>
        <sz val="12"/>
        <rFont val="Times New Roman"/>
        <family val="1"/>
      </rPr>
      <t>»</t>
    </r>
  </si>
  <si>
    <t>И.В. Зимина</t>
  </si>
  <si>
    <t>______</t>
  </si>
  <si>
    <t>тыс. рублей</t>
  </si>
  <si>
    <t>Наименование доходов</t>
  </si>
  <si>
    <t>000 1 01 00000 00 0000 000</t>
  </si>
  <si>
    <t>НАЛОГИ НА ПРИБЫЛЬ, ДОХОДЫ</t>
  </si>
  <si>
    <t>НАЛОГ НА ДОХОДЫ ФИЗИЧЕСКИХ ЛИЦ</t>
  </si>
  <si>
    <t xml:space="preserve">182 1 01 02010 01 0000 110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</si>
  <si>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</si>
  <si>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</si>
  <si>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</si>
  <si>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</si>
  <si>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</si>
  <si>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</si>
  <si>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</si>
  <si>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</si>
  <si>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</si>
  <si>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</si>
  <si>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</si>
  <si>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</si>
  <si>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</si>
  <si>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</si>
  <si>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</si>
  <si>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</si>
  <si>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</si>
  <si>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</si>
  <si>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</si>
  <si>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</si>
  <si>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</si>
  <si>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</si>
  <si>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</si>
  <si>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</si>
  <si>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</si>
  <si>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</si>
  <si>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</si>
  <si>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</si>
  <si>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</si>
  <si>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</si>
  <si>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</si>
  <si>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</si>
  <si>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</si>
  <si>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</si>
  <si>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</si>
  <si>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</si>
  <si>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</si>
  <si>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</si>
  <si>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</si>
  <si>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182 1 06 02020 02 0000 110</t>
  </si>
  <si>
    <t>Налог на имущество организаций по имуществу, входящему в Единую систему газоснабжения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</si>
  <si>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</si>
  <si>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</si>
  <si>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</si>
  <si>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</si>
  <si>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182 1 07 01020 01 0000 110</t>
  </si>
  <si>
    <t>Налог на добычу общераспространенных полезных ископаемых</t>
  </si>
  <si>
    <t>182 1 07 04010 01 0000 110</t>
  </si>
  <si>
    <t>Сбор за пользование объектами животного мира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</si>
  <si>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</si>
  <si>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</si>
  <si>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012 1 08 07083 01 0000 110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</si>
  <si>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</si>
  <si>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018 1 08 07150 01 0000 110</t>
  </si>
  <si>
    <t>Государственная пошлина за выдачу разрешения на установку рекламной конструкции</t>
  </si>
  <si>
    <t>016 1 11 03040 04 0000 120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</si>
  <si>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</si>
  <si>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</si>
  <si>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</si>
  <si>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018 1 11 05024 04 0000 120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</si>
  <si>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</si>
  <si>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</si>
  <si>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</si>
  <si>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018 1 11 07014 04 0000 120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</si>
  <si>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</si>
  <si>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</si>
  <si>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</si>
  <si>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</si>
  <si>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</si>
  <si>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</si>
  <si>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</si>
  <si>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</si>
  <si>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</si>
  <si>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048 1 12 01041 01 0000 120</t>
  </si>
  <si>
    <t xml:space="preserve">Плата за размещение отходов производства </t>
  </si>
  <si>
    <t>048 1 12 01050 01 0000 120</t>
  </si>
  <si>
    <t>Плата за иные виды негативного воздействия на окружающую среду</t>
  </si>
  <si>
    <t>018 113 01994 04 0000 130</t>
  </si>
  <si>
    <t>Прочие доходы от оказания платных услуг (работ) получателями средств бюджетов городских округов</t>
  </si>
  <si>
    <t>012 113 02994 04 0000 130</t>
  </si>
  <si>
    <t>Прочие доходы от компенсаций затрат бюджетов городских округов</t>
  </si>
  <si>
    <t>018 1 14 02043 04 0000 410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</si>
  <si>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</si>
  <si>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</si>
  <si>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</si>
  <si>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018 1 14 06024 04 0000 430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</si>
  <si>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</si>
  <si>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</si>
  <si>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</si>
  <si>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</si>
  <si>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903 116 01053 01 0000 140</t>
  </si>
  <si>
    <t>926 116 01053 01 0000 140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</si>
  <si>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</si>
  <si>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</si>
  <si>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903 116 01063 01 0000 140</t>
  </si>
  <si>
    <t>926 116 01063 01 0000 140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</si>
  <si>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</si>
  <si>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</si>
  <si>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903 116 01073 01 0000 140</t>
  </si>
  <si>
    <t>926 116 01073 01 0000 140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</si>
  <si>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</si>
  <si>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</si>
  <si>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926 116 01083 01 0000 140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</si>
  <si>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</si>
  <si>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</si>
  <si>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926 116 01093 01 0000 140</t>
  </si>
  <si>
    <t>000 1 16 01123 01 0002 140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</si>
  <si>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</si>
  <si>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903 1 16 01123 01 0002 140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</si>
  <si>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</si>
  <si>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</si>
  <si>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903 116 01143 01 0000 140</t>
  </si>
  <si>
    <t>926 116 01143 01 0000 140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</si>
  <si>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</si>
  <si>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</si>
  <si>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926 116 01153 01 0000 140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</si>
  <si>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</si>
  <si>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</si>
  <si>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903 116 01173 01 0000 140</t>
  </si>
  <si>
    <t>926 116 01173 01 0000 140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</si>
  <si>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</si>
  <si>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</si>
  <si>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903 116 01193 01 0000 140</t>
  </si>
  <si>
    <t>926 116 01193 01 0000 140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</si>
  <si>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</si>
  <si>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</si>
  <si>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</si>
  <si>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903 116 01203 01 0000 140</t>
  </si>
  <si>
    <t>926 116 01203 01 0000 140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</si>
  <si>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</si>
  <si>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</si>
  <si>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</si>
  <si>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</si>
  <si>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</si>
  <si>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</si>
  <si>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906 116 02020 02 0000 140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</si>
  <si>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</si>
  <si>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</si>
  <si>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017 1 16 07010 04 0000 140</t>
  </si>
  <si>
    <t>018 1 16 07010 04 0000 140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</si>
  <si>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</si>
  <si>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</si>
  <si>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</si>
  <si>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</si>
  <si>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016 1 16 10032 04 0000 140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</si>
  <si>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</si>
  <si>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</si>
  <si>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</si>
  <si>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</si>
  <si>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</si>
  <si>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</si>
  <si>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</si>
  <si>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</si>
  <si>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</si>
  <si>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</si>
  <si>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925 116 11050 01 0000 140</t>
  </si>
  <si>
    <t>011 1 17 05040 04 0000 180</t>
  </si>
  <si>
    <t>Прочие неналоговые доходы бюджетов городских округов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</si>
  <si>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</si>
  <si>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</si>
  <si>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</si>
  <si>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</si>
  <si>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</si>
  <si>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</si>
  <si>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Субсидия бюджетам городских округов на поддержку отрасли культуры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</si>
  <si>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</si>
  <si>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</si>
  <si>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</si>
  <si>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</si>
  <si>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</si>
  <si>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</si>
  <si>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</si>
  <si>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</si>
  <si>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</si>
  <si>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</si>
  <si>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</si>
  <si>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</si>
  <si>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</si>
  <si>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</si>
  <si>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</si>
  <si>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</si>
  <si>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</si>
  <si>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</si>
  <si>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</si>
  <si>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</si>
  <si>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</si>
  <si>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</si>
  <si>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</si>
  <si>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</si>
  <si>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</si>
  <si>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</si>
  <si>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</si>
  <si>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</si>
  <si>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</si>
  <si>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</si>
  <si>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016 2 02 35134 04 0000 151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</si>
  <si>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</si>
  <si>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016 2 02 35135 04 0000 150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</si>
  <si>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</si>
  <si>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</si>
  <si>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</si>
  <si>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</si>
  <si>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</si>
  <si>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</si>
  <si>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</si>
  <si>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</si>
  <si>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</si>
  <si>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000 2 18 04000 04 0000 150</t>
  </si>
  <si>
    <t>Доходы бюджетов городских округов от возврата организациями остатков субсидий прошлых лет</t>
  </si>
  <si>
    <t>014 2 18 04010 04 0000 150</t>
  </si>
  <si>
    <t>Доходы бюджетов городских округов от возврата бюджетными учреждениями остатков субсидий прошлых лет</t>
  </si>
  <si>
    <t>015 2 18 04010 04 0000 150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</si>
  <si>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</si>
  <si>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</si>
  <si>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</si>
  <si>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Доходы бюджетов городских округов от возврата иными организациями остатков субсидий прошлых лет</t>
  </si>
  <si>
    <t>016 2 18 04030 04 0000 150</t>
  </si>
  <si>
    <t>017 2 18 04030 04 0000 150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</si>
  <si>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</si>
  <si>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</si>
  <si>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</si>
  <si>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</si>
  <si>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016 2 19 25560 04 0000 150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</si>
  <si>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</si>
  <si>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</si>
  <si>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</si>
  <si>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</si>
  <si>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</si>
  <si>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</si>
  <si>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</si>
  <si>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</si>
  <si>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</si>
  <si>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</si>
  <si>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Оценка ожидаемого исполнения городского бюджета в 2022 году </t>
  </si>
  <si>
    <t>План на 2022 год</t>
  </si>
  <si>
    <t>Ожидаемое поступление в 2022 году</t>
  </si>
  <si>
    <t>Отклонение ожидаемого поступления 2022 г. от плана 2022 г.,   (+,-)</t>
  </si>
  <si>
    <t>ЗЕМЕЛЬНЫЙ НАЛОГ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</si>
  <si>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</si>
  <si>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</si>
  <si>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</si>
  <si>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</si>
  <si>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</si>
  <si>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</si>
  <si>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926 116 01133 01 0000 140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</si>
  <si>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</si>
  <si>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</si>
  <si>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018 1 17 05040 04 0000 180</t>
  </si>
  <si>
    <t>016 2 02 20077 04 0000 150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</si>
  <si>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</si>
  <si>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</si>
  <si>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016 2 02 25304 04 0000 150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</si>
  <si>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</si>
  <si>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</si>
  <si>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</si>
  <si>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</si>
  <si>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>016 2 02 27112 04 0000 150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</si>
  <si>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</si>
  <si>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</si>
  <si>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Субсидии на развитие территориального общественного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</si>
  <si>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</si>
  <si>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</si>
  <si>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</si>
  <si>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</si>
  <si>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016 2 02 49999 04 0000 150</t>
  </si>
  <si>
    <t>Прочие межбюджетные трансферты, передаваемые бюджетам городских округов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</si>
  <si>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</si>
  <si>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</si>
  <si>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</si>
  <si>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</si>
  <si>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</si>
  <si>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</si>
  <si>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</si>
  <si>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</si>
  <si>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</si>
  <si>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</si>
  <si>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</si>
  <si>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182 1 03 02231 01 0000 110</t>
  </si>
  <si>
    <t>182 1 03 02241 01 0000 110</t>
  </si>
  <si>
    <t>182 1 03 02251 01 0000 110</t>
  </si>
  <si>
    <t>926 116 02010 02 0001 140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</si>
  <si>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</si>
  <si>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</si>
  <si>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017 1 16 07090 04 0000 140</t>
  </si>
  <si>
    <t>017 1 16 10031 04 0000 140</t>
  </si>
  <si>
    <t>919 116 11050 01 0000 140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</si>
  <si>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</si>
  <si>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</si>
  <si>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</si>
  <si>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</si>
  <si>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016 2 02 25514 04 0000 150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</si>
  <si>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</si>
  <si>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</si>
  <si>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модернизацию и укрепление материально-технической базы физкультурно-спортивных организаций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</si>
  <si>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</si>
  <si>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</si>
  <si>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</si>
  <si>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</si>
  <si>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</si>
  <si>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</si>
  <si>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</si>
  <si>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016 2 02 45454 04 0000 150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</si>
  <si>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</si>
  <si>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</si>
  <si>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</si>
  <si>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</si>
  <si>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</si>
  <si>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</si>
  <si>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</si>
  <si>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</si>
  <si>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</si>
  <si>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</si>
  <si>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</si>
  <si>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 xml:space="preserve">Оценка ожидаемого исполнения городского бюджета в 2023 году </t>
  </si>
  <si>
    <t>План на 2023 год</t>
  </si>
  <si>
    <t>Ожидаемое поступление в 2023 году</t>
  </si>
  <si>
    <t>Отклонение ожидаемого поступления 2023 г. от плана 2023 г.,   (+,-)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</si>
</sst>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0.0"/>
    <numFmt numFmtId="177" formatCode="0.000"/>
    <numFmt numFmtId="178" formatCode="_-* #,##0.000_р_._-;\-* #,##0.000_р_._-;_-* &quot;-&quot;???_р_._-;_-@_-"/>
    <numFmt numFmtId="179" formatCode="0.0000"/>
    <numFmt numFmtId="180" formatCode="0.00000"/>
    <numFmt numFmtId="181" formatCode="0.000000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00000"/>
    <numFmt numFmtId="191" formatCode="#,##0.0"/>
    <numFmt numFmtId="192" formatCode="#,##0.000_р_."/>
    <numFmt numFmtId="193" formatCode="dd\.mm\.yyyy"/>
    <numFmt numFmtId="194" formatCode="#,##0.000"/>
    <numFmt numFmtId="195" formatCode="#,##0.0000"/>
    <numFmt numFmtId="196" formatCode="#,##0.00000"/>
    <numFmt numFmtId="197" formatCode="#,##0.000000"/>
    <numFmt numFmtId="198" formatCode="0.00000000"/>
    <numFmt numFmtId="199" formatCode="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9" fontId="38" fillId="0" borderId="1">
      <alignment horizontal="center" vertical="center" wrapText="1"/>
      <protection/>
    </xf>
    <xf numFmtId="0" fontId="38" fillId="0" borderId="2">
      <alignment horizontal="left" wrapText="1"/>
      <protection/>
    </xf>
    <xf numFmtId="0" fontId="38" fillId="0" borderId="3">
      <alignment horizontal="left" wrapText="1" indent="1"/>
      <protection/>
    </xf>
    <xf numFmtId="0" fontId="38" fillId="0" borderId="4">
      <alignment horizontal="left" wrapText="1" indent="2"/>
      <protection/>
    </xf>
    <xf numFmtId="0" fontId="41" fillId="0" borderId="0">
      <alignment horizontal="center" vertical="top"/>
      <protection/>
    </xf>
    <xf numFmtId="0" fontId="38" fillId="0" borderId="5">
      <alignment horizontal="left"/>
      <protection/>
    </xf>
    <xf numFmtId="49" fontId="38" fillId="0" borderId="6">
      <alignment horizontal="center" wrapText="1"/>
      <protection/>
    </xf>
    <xf numFmtId="49" fontId="38" fillId="0" borderId="7">
      <alignment horizontal="center" wrapText="1"/>
      <protection/>
    </xf>
    <xf numFmtId="49" fontId="38" fillId="0" borderId="8">
      <alignment horizontal="center"/>
      <protection/>
    </xf>
    <xf numFmtId="0" fontId="38" fillId="0" borderId="9">
      <alignment/>
      <protection/>
    </xf>
    <xf numFmtId="49" fontId="38" fillId="0" borderId="5">
      <alignment/>
      <protection/>
    </xf>
    <xf numFmtId="49" fontId="38" fillId="0" borderId="0">
      <alignment/>
      <protection/>
    </xf>
    <xf numFmtId="49" fontId="38" fillId="0" borderId="10">
      <alignment horizontal="center"/>
      <protection/>
    </xf>
    <xf numFmtId="49" fontId="38" fillId="0" borderId="11">
      <alignment horizontal="center"/>
      <protection/>
    </xf>
    <xf numFmtId="49" fontId="38" fillId="0" borderId="1">
      <alignment horizontal="center"/>
      <protection/>
    </xf>
    <xf numFmtId="49" fontId="38" fillId="0" borderId="12">
      <alignment horizontal="center" vertical="center" wrapText="1"/>
      <protection/>
    </xf>
    <xf numFmtId="4" fontId="38" fillId="0" borderId="1">
      <alignment horizontal="right" shrinkToFit="1"/>
      <protection/>
    </xf>
    <xf numFmtId="0" fontId="38" fillId="20" borderId="0">
      <alignment/>
      <protection/>
    </xf>
    <xf numFmtId="0" fontId="42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13">
      <alignment wrapText="1"/>
      <protection/>
    </xf>
    <xf numFmtId="0" fontId="38" fillId="0" borderId="14">
      <alignment wrapText="1"/>
      <protection/>
    </xf>
    <xf numFmtId="0" fontId="43" fillId="0" borderId="15">
      <alignment/>
      <protection/>
    </xf>
    <xf numFmtId="49" fontId="44" fillId="0" borderId="16">
      <alignment horizontal="right"/>
      <protection/>
    </xf>
    <xf numFmtId="0" fontId="38" fillId="0" borderId="16">
      <alignment horizontal="right"/>
      <protection/>
    </xf>
    <xf numFmtId="0" fontId="43" fillId="0" borderId="13">
      <alignment/>
      <protection/>
    </xf>
    <xf numFmtId="0" fontId="39" fillId="0" borderId="9">
      <alignment/>
      <protection/>
    </xf>
    <xf numFmtId="0" fontId="38" fillId="0" borderId="12">
      <alignment horizontal="center"/>
      <protection/>
    </xf>
    <xf numFmtId="49" fontId="40" fillId="0" borderId="17">
      <alignment horizontal="center"/>
      <protection/>
    </xf>
    <xf numFmtId="193" fontId="38" fillId="0" borderId="18">
      <alignment horizontal="center"/>
      <protection/>
    </xf>
    <xf numFmtId="0" fontId="38" fillId="0" borderId="19">
      <alignment horizontal="center"/>
      <protection/>
    </xf>
    <xf numFmtId="49" fontId="38" fillId="0" borderId="20">
      <alignment horizontal="center"/>
      <protection/>
    </xf>
    <xf numFmtId="49" fontId="38" fillId="0" borderId="18">
      <alignment horizontal="center"/>
      <protection/>
    </xf>
    <xf numFmtId="0" fontId="38" fillId="0" borderId="18">
      <alignment horizontal="center"/>
      <protection/>
    </xf>
    <xf numFmtId="49" fontId="38" fillId="0" borderId="21">
      <alignment horizontal="center"/>
      <protection/>
    </xf>
    <xf numFmtId="0" fontId="43" fillId="0" borderId="0">
      <alignment/>
      <protection/>
    </xf>
    <xf numFmtId="0" fontId="40" fillId="0" borderId="22">
      <alignment/>
      <protection/>
    </xf>
    <xf numFmtId="0" fontId="40" fillId="0" borderId="23">
      <alignment/>
      <protection/>
    </xf>
    <xf numFmtId="4" fontId="38" fillId="0" borderId="4">
      <alignment horizontal="right" shrinkToFit="1"/>
      <protection/>
    </xf>
    <xf numFmtId="49" fontId="38" fillId="0" borderId="24">
      <alignment horizontal="center"/>
      <protection/>
    </xf>
    <xf numFmtId="0" fontId="38" fillId="0" borderId="25">
      <alignment horizontal="left" wrapText="1"/>
      <protection/>
    </xf>
    <xf numFmtId="0" fontId="38" fillId="0" borderId="26">
      <alignment horizontal="left" wrapText="1" indent="1"/>
      <protection/>
    </xf>
    <xf numFmtId="0" fontId="38" fillId="0" borderId="18">
      <alignment horizontal="left" wrapText="1" indent="2"/>
      <protection/>
    </xf>
    <xf numFmtId="0" fontId="38" fillId="20" borderId="9">
      <alignment/>
      <protection/>
    </xf>
    <xf numFmtId="0" fontId="42" fillId="0" borderId="0">
      <alignment horizontal="left" wrapText="1"/>
      <protection/>
    </xf>
    <xf numFmtId="49" fontId="40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27" applyNumberFormat="0" applyAlignment="0" applyProtection="0"/>
    <xf numFmtId="0" fontId="46" fillId="28" borderId="28" applyNumberFormat="0" applyAlignment="0" applyProtection="0"/>
    <xf numFmtId="0" fontId="47" fillId="28" borderId="27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2" applyNumberFormat="0" applyFill="0" applyAlignment="0" applyProtection="0"/>
    <xf numFmtId="0" fontId="52" fillId="29" borderId="33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34" applyNumberFormat="0" applyFont="0" applyAlignment="0" applyProtection="0"/>
    <xf numFmtId="9" fontId="0" fillId="0" borderId="0" applyFont="0" applyFill="0" applyBorder="0" applyAlignment="0" applyProtection="0"/>
    <xf numFmtId="0" fontId="57" fillId="0" borderId="3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36" xfId="0" applyFont="1" applyBorder="1" applyAlignment="1">
      <alignment horizontal="justify" wrapText="1"/>
    </xf>
    <xf numFmtId="176" fontId="4" fillId="0" borderId="3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0" fontId="8" fillId="0" borderId="36" xfId="0" applyFont="1" applyBorder="1" applyAlignment="1">
      <alignment vertical="top" wrapText="1"/>
    </xf>
    <xf numFmtId="0" fontId="3" fillId="0" borderId="37" xfId="0" applyNumberFormat="1" applyFont="1" applyBorder="1" applyAlignment="1">
      <alignment horizontal="justify" wrapText="1"/>
    </xf>
    <xf numFmtId="191" fontId="3" fillId="0" borderId="36" xfId="114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justify" wrapText="1"/>
    </xf>
    <xf numFmtId="0" fontId="3" fillId="0" borderId="36" xfId="0" applyFont="1" applyBorder="1" applyAlignment="1">
      <alignment/>
    </xf>
    <xf numFmtId="0" fontId="3" fillId="0" borderId="36" xfId="0" applyNumberFormat="1" applyFont="1" applyBorder="1" applyAlignment="1">
      <alignment horizontal="justify" wrapText="1"/>
    </xf>
    <xf numFmtId="0" fontId="3" fillId="0" borderId="36" xfId="0" applyFont="1" applyBorder="1" applyAlignment="1">
      <alignment wrapText="1"/>
    </xf>
    <xf numFmtId="0" fontId="3" fillId="34" borderId="36" xfId="0" applyFont="1" applyFill="1" applyBorder="1" applyAlignment="1">
      <alignment horizontal="justify" wrapText="1"/>
    </xf>
    <xf numFmtId="191" fontId="3" fillId="34" borderId="36" xfId="114" applyNumberFormat="1" applyFont="1" applyFill="1" applyBorder="1" applyAlignment="1">
      <alignment horizontal="center" vertical="center"/>
    </xf>
    <xf numFmtId="191" fontId="3" fillId="34" borderId="36" xfId="0" applyNumberFormat="1" applyFont="1" applyFill="1" applyBorder="1" applyAlignment="1">
      <alignment horizontal="center" vertical="center"/>
    </xf>
    <xf numFmtId="0" fontId="3" fillId="34" borderId="36" xfId="0" applyNumberFormat="1" applyFont="1" applyFill="1" applyBorder="1" applyAlignment="1">
      <alignment horizontal="justify" wrapText="1"/>
    </xf>
    <xf numFmtId="0" fontId="3" fillId="34" borderId="36" xfId="0" applyFont="1" applyFill="1" applyBorder="1" applyAlignment="1">
      <alignment/>
    </xf>
    <xf numFmtId="0" fontId="3" fillId="34" borderId="36" xfId="0" applyFont="1" applyFill="1" applyBorder="1" applyAlignment="1">
      <alignment horizontal="left" wrapText="1"/>
    </xf>
    <xf numFmtId="0" fontId="3" fillId="34" borderId="36" xfId="0" applyFont="1" applyFill="1" applyBorder="1" applyAlignment="1">
      <alignment/>
    </xf>
    <xf numFmtId="0" fontId="3" fillId="0" borderId="36" xfId="0" applyFont="1" applyBorder="1" applyAlignment="1">
      <alignment horizontal="left" vertical="center" wrapText="1"/>
    </xf>
    <xf numFmtId="0" fontId="3" fillId="34" borderId="38" xfId="0" applyFont="1" applyFill="1" applyBorder="1" applyAlignment="1">
      <alignment horizontal="justify" wrapText="1"/>
    </xf>
    <xf numFmtId="0" fontId="4" fillId="34" borderId="36" xfId="0" applyFont="1" applyFill="1" applyBorder="1" applyAlignment="1">
      <alignment horizontal="justify" wrapText="1"/>
    </xf>
    <xf numFmtId="191" fontId="4" fillId="34" borderId="36" xfId="114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wrapText="1"/>
    </xf>
    <xf numFmtId="191" fontId="60" fillId="0" borderId="0" xfId="0" applyNumberFormat="1" applyFont="1" applyAlignment="1">
      <alignment/>
    </xf>
    <xf numFmtId="0" fontId="4" fillId="34" borderId="36" xfId="0" applyFont="1" applyFill="1" applyBorder="1" applyAlignment="1">
      <alignment/>
    </xf>
    <xf numFmtId="191" fontId="60" fillId="0" borderId="36" xfId="114" applyNumberFormat="1" applyFont="1" applyBorder="1" applyAlignment="1">
      <alignment horizontal="center" vertical="center"/>
    </xf>
    <xf numFmtId="191" fontId="60" fillId="0" borderId="39" xfId="114" applyNumberFormat="1" applyFont="1" applyBorder="1" applyAlignment="1">
      <alignment horizontal="center" vertical="center"/>
    </xf>
    <xf numFmtId="191" fontId="60" fillId="34" borderId="36" xfId="0" applyNumberFormat="1" applyFont="1" applyFill="1" applyBorder="1" applyAlignment="1">
      <alignment horizontal="center" vertical="center"/>
    </xf>
    <xf numFmtId="191" fontId="60" fillId="0" borderId="38" xfId="114" applyNumberFormat="1" applyFont="1" applyBorder="1" applyAlignment="1">
      <alignment horizontal="center" vertical="center"/>
    </xf>
    <xf numFmtId="191" fontId="60" fillId="0" borderId="40" xfId="114" applyNumberFormat="1" applyFont="1" applyBorder="1" applyAlignment="1">
      <alignment horizontal="center" vertical="center"/>
    </xf>
    <xf numFmtId="191" fontId="3" fillId="0" borderId="38" xfId="114" applyNumberFormat="1" applyFont="1" applyBorder="1" applyAlignment="1">
      <alignment horizontal="center" vertical="center"/>
    </xf>
    <xf numFmtId="191" fontId="3" fillId="34" borderId="38" xfId="114" applyNumberFormat="1" applyFont="1" applyFill="1" applyBorder="1" applyAlignment="1">
      <alignment horizontal="center" vertical="center"/>
    </xf>
    <xf numFmtId="191" fontId="60" fillId="34" borderId="3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3" xfId="43"/>
    <cellStyle name="xl34" xfId="44"/>
    <cellStyle name="xl35" xfId="45"/>
    <cellStyle name="xl36" xfId="46"/>
    <cellStyle name="xl37" xfId="47"/>
    <cellStyle name="xl38" xfId="48"/>
    <cellStyle name="xl39" xfId="49"/>
    <cellStyle name="xl40" xfId="50"/>
    <cellStyle name="xl41" xfId="51"/>
    <cellStyle name="xl42" xfId="52"/>
    <cellStyle name="xl43" xfId="53"/>
    <cellStyle name="xl44" xfId="54"/>
    <cellStyle name="xl45" xfId="55"/>
    <cellStyle name="xl46" xfId="56"/>
    <cellStyle name="xl47" xfId="57"/>
    <cellStyle name="xl48" xfId="58"/>
    <cellStyle name="xl49" xfId="59"/>
    <cellStyle name="xl50" xfId="60"/>
    <cellStyle name="xl51" xfId="61"/>
    <cellStyle name="xl52" xfId="62"/>
    <cellStyle name="xl53" xfId="63"/>
    <cellStyle name="xl54" xfId="64"/>
    <cellStyle name="xl55" xfId="65"/>
    <cellStyle name="xl56" xfId="66"/>
    <cellStyle name="xl57" xfId="67"/>
    <cellStyle name="xl58" xfId="68"/>
    <cellStyle name="xl59" xfId="69"/>
    <cellStyle name="xl60" xfId="70"/>
    <cellStyle name="xl61" xfId="71"/>
    <cellStyle name="xl62" xfId="72"/>
    <cellStyle name="xl63" xfId="73"/>
    <cellStyle name="xl64" xfId="74"/>
    <cellStyle name="xl65" xfId="75"/>
    <cellStyle name="xl66" xfId="76"/>
    <cellStyle name="xl67" xfId="77"/>
    <cellStyle name="xl68" xfId="78"/>
    <cellStyle name="xl69" xfId="79"/>
    <cellStyle name="xl70" xfId="80"/>
    <cellStyle name="xl71" xfId="81"/>
    <cellStyle name="xl72" xfId="82"/>
    <cellStyle name="xl73" xfId="83"/>
    <cellStyle name="xl74" xfId="84"/>
    <cellStyle name="xl75" xfId="85"/>
    <cellStyle name="xl76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PageLayoutView="0" workbookViewId="0" topLeftCell="A195">
      <selection activeCell="A221" sqref="A221:IV221"/>
    </sheetView>
  </sheetViews>
  <sheetFormatPr defaultColWidth="9.00390625" defaultRowHeight="12.75"/>
  <cols>
    <col min="1" max="1" width="25.00390625" style="1" customWidth="1"/>
    <col min="2" max="2" width="59.25390625" style="1" customWidth="1"/>
    <col min="3" max="3" width="15.125" style="30" customWidth="1"/>
    <col min="4" max="4" width="15.00390625" style="1" customWidth="1"/>
    <col min="5" max="5" width="10.625" style="1" customWidth="1"/>
    <col min="6" max="6" width="19.125" style="1" customWidth="1"/>
    <col min="7" max="16384" width="9.125" style="1" customWidth="1"/>
  </cols>
  <sheetData>
    <row r="1" ht="12.75">
      <c r="C1" s="1"/>
    </row>
    <row r="2" spans="1:6" ht="18.75" customHeight="1">
      <c r="A2" s="42" t="s">
        <v>318</v>
      </c>
      <c r="B2" s="42"/>
      <c r="C2" s="42"/>
      <c r="D2" s="42"/>
      <c r="E2" s="42"/>
      <c r="F2" s="42"/>
    </row>
    <row r="3" spans="1:3" ht="6.75" customHeight="1">
      <c r="A3" s="43"/>
      <c r="B3" s="43"/>
      <c r="C3" s="43"/>
    </row>
    <row r="4" spans="3:6" ht="12" customHeight="1">
      <c r="C4" s="2"/>
      <c r="D4" s="2"/>
      <c r="F4" s="2" t="s">
        <v>79</v>
      </c>
    </row>
    <row r="5" spans="1:6" ht="65.25" customHeight="1">
      <c r="A5" s="7" t="s">
        <v>15</v>
      </c>
      <c r="B5" s="8" t="s">
        <v>80</v>
      </c>
      <c r="C5" s="4" t="s">
        <v>319</v>
      </c>
      <c r="D5" s="4" t="s">
        <v>320</v>
      </c>
      <c r="E5" s="4" t="s">
        <v>48</v>
      </c>
      <c r="F5" s="4" t="s">
        <v>321</v>
      </c>
    </row>
    <row r="6" spans="1:6" ht="18.75" customHeight="1">
      <c r="A6" s="9" t="s">
        <v>14</v>
      </c>
      <c r="B6" s="9" t="s">
        <v>23</v>
      </c>
      <c r="C6" s="19">
        <f>+C7+C14+C19+C35+C43+C46+C51+C59+C65+C68+C72+C123</f>
        <v>1275645</v>
      </c>
      <c r="D6" s="19">
        <f>+D7+D14+D19+D35+D43+D46+D51+D59+D65+D68+D72+D123</f>
        <v>1358145</v>
      </c>
      <c r="E6" s="19">
        <f aca="true" t="shared" si="0" ref="E6:E69">D6/C6*100</f>
        <v>106.4673165339887</v>
      </c>
      <c r="F6" s="19">
        <f aca="true" t="shared" si="1" ref="F6:F69">D6-C6</f>
        <v>82500</v>
      </c>
    </row>
    <row r="7" spans="1:6" ht="19.5" customHeight="1">
      <c r="A7" s="9" t="s">
        <v>81</v>
      </c>
      <c r="B7" s="9" t="s">
        <v>82</v>
      </c>
      <c r="C7" s="19">
        <f>+C8</f>
        <v>669911</v>
      </c>
      <c r="D7" s="19">
        <f>+D8</f>
        <v>669911</v>
      </c>
      <c r="E7" s="19">
        <f t="shared" si="0"/>
        <v>100</v>
      </c>
      <c r="F7" s="19">
        <f t="shared" si="1"/>
        <v>0</v>
      </c>
    </row>
    <row r="8" spans="1:6" ht="12.75">
      <c r="A8" s="10" t="s">
        <v>24</v>
      </c>
      <c r="B8" s="15" t="s">
        <v>83</v>
      </c>
      <c r="C8" s="19">
        <f>+C9+C10+C11+C12+C13</f>
        <v>669911</v>
      </c>
      <c r="D8" s="19">
        <f>+D9+D10+D11+D12+D13</f>
        <v>669911</v>
      </c>
      <c r="E8" s="19">
        <f t="shared" si="0"/>
        <v>100</v>
      </c>
      <c r="F8" s="19">
        <f t="shared" si="1"/>
        <v>0</v>
      </c>
    </row>
    <row r="9" spans="1:6" ht="64.5" customHeight="1" hidden="1">
      <c r="A9" s="11" t="s">
        <v>84</v>
      </c>
      <c r="B9" s="12" t="s">
        <v>85</v>
      </c>
      <c r="C9" s="19">
        <f>593926+10000</f>
        <v>603926</v>
      </c>
      <c r="D9" s="19">
        <f>593926+10000</f>
        <v>603926</v>
      </c>
      <c r="E9" s="19">
        <f t="shared" si="0"/>
        <v>100</v>
      </c>
      <c r="F9" s="19">
        <f t="shared" si="1"/>
        <v>0</v>
      </c>
    </row>
    <row r="10" spans="1:6" ht="90" customHeight="1" hidden="1">
      <c r="A10" s="11" t="s">
        <v>86</v>
      </c>
      <c r="B10" s="12" t="s">
        <v>87</v>
      </c>
      <c r="C10" s="19">
        <v>3491</v>
      </c>
      <c r="D10" s="19">
        <v>3491</v>
      </c>
      <c r="E10" s="19">
        <f t="shared" si="0"/>
        <v>100</v>
      </c>
      <c r="F10" s="19">
        <f t="shared" si="1"/>
        <v>0</v>
      </c>
    </row>
    <row r="11" spans="1:6" ht="40.5" customHeight="1" hidden="1">
      <c r="A11" s="11" t="s">
        <v>88</v>
      </c>
      <c r="B11" s="14" t="s">
        <v>89</v>
      </c>
      <c r="C11" s="19">
        <v>6960</v>
      </c>
      <c r="D11" s="19">
        <v>6960</v>
      </c>
      <c r="E11" s="19">
        <f t="shared" si="0"/>
        <v>100</v>
      </c>
      <c r="F11" s="19">
        <f t="shared" si="1"/>
        <v>0</v>
      </c>
    </row>
    <row r="12" spans="1:6" ht="64.5" customHeight="1" hidden="1">
      <c r="A12" s="11" t="s">
        <v>90</v>
      </c>
      <c r="B12" s="12" t="s">
        <v>91</v>
      </c>
      <c r="C12" s="19">
        <v>3336</v>
      </c>
      <c r="D12" s="19">
        <v>3336</v>
      </c>
      <c r="E12" s="19">
        <f t="shared" si="0"/>
        <v>100</v>
      </c>
      <c r="F12" s="19">
        <f t="shared" si="1"/>
        <v>0</v>
      </c>
    </row>
    <row r="13" spans="1:6" ht="66.75" customHeight="1" hidden="1">
      <c r="A13" s="11" t="s">
        <v>92</v>
      </c>
      <c r="B13" s="12" t="s">
        <v>93</v>
      </c>
      <c r="C13" s="19">
        <f>42198+10000</f>
        <v>52198</v>
      </c>
      <c r="D13" s="19">
        <f>42198+10000</f>
        <v>52198</v>
      </c>
      <c r="E13" s="19">
        <f t="shared" si="0"/>
        <v>100</v>
      </c>
      <c r="F13" s="19">
        <f t="shared" si="1"/>
        <v>0</v>
      </c>
    </row>
    <row r="14" spans="1:6" ht="29.25" customHeight="1">
      <c r="A14" s="15" t="s">
        <v>25</v>
      </c>
      <c r="B14" s="25" t="s">
        <v>94</v>
      </c>
      <c r="C14" s="19">
        <f>C15+C16+C17+C18</f>
        <v>12815</v>
      </c>
      <c r="D14" s="19">
        <f>D15+D16+D17+D18</f>
        <v>12815</v>
      </c>
      <c r="E14" s="19">
        <f t="shared" si="0"/>
        <v>100</v>
      </c>
      <c r="F14" s="19">
        <f t="shared" si="1"/>
        <v>0</v>
      </c>
    </row>
    <row r="15" spans="1:6" ht="93.75" customHeight="1" hidden="1">
      <c r="A15" s="15" t="s">
        <v>95</v>
      </c>
      <c r="B15" s="12" t="s">
        <v>96</v>
      </c>
      <c r="C15" s="19">
        <v>5381.6</v>
      </c>
      <c r="D15" s="19">
        <v>5381.6</v>
      </c>
      <c r="E15" s="19">
        <f t="shared" si="0"/>
        <v>100</v>
      </c>
      <c r="F15" s="19">
        <f t="shared" si="1"/>
        <v>0</v>
      </c>
    </row>
    <row r="16" spans="1:6" ht="107.25" customHeight="1" hidden="1">
      <c r="A16" s="15" t="s">
        <v>97</v>
      </c>
      <c r="B16" s="16" t="s">
        <v>98</v>
      </c>
      <c r="C16" s="19">
        <v>38.5</v>
      </c>
      <c r="D16" s="19">
        <v>38.5</v>
      </c>
      <c r="E16" s="19">
        <f t="shared" si="0"/>
        <v>100</v>
      </c>
      <c r="F16" s="19">
        <f t="shared" si="1"/>
        <v>0</v>
      </c>
    </row>
    <row r="17" spans="1:6" ht="89.25" hidden="1">
      <c r="A17" s="15" t="s">
        <v>99</v>
      </c>
      <c r="B17" s="16" t="s">
        <v>100</v>
      </c>
      <c r="C17" s="19">
        <v>7394.9</v>
      </c>
      <c r="D17" s="19">
        <v>7394.9</v>
      </c>
      <c r="E17" s="19">
        <f t="shared" si="0"/>
        <v>100</v>
      </c>
      <c r="F17" s="19">
        <f t="shared" si="1"/>
        <v>0</v>
      </c>
    </row>
    <row r="18" spans="1:6" ht="6.75" customHeight="1" hidden="1">
      <c r="A18" s="15" t="s">
        <v>101</v>
      </c>
      <c r="B18" s="3" t="s">
        <v>102</v>
      </c>
      <c r="C18" s="19"/>
      <c r="D18" s="19"/>
      <c r="E18" s="19" t="e">
        <f t="shared" si="0"/>
        <v>#DIV/0!</v>
      </c>
      <c r="F18" s="19">
        <f t="shared" si="1"/>
        <v>0</v>
      </c>
    </row>
    <row r="19" spans="1:6" ht="16.5" customHeight="1">
      <c r="A19" s="15" t="s">
        <v>26</v>
      </c>
      <c r="B19" s="15" t="s">
        <v>3</v>
      </c>
      <c r="C19" s="19">
        <f>C27+C20+C30+C33</f>
        <v>355243.60000000003</v>
      </c>
      <c r="D19" s="19">
        <f>D27+D20+D30+D33</f>
        <v>437743.6</v>
      </c>
      <c r="E19" s="19">
        <f t="shared" si="0"/>
        <v>123.22350071894326</v>
      </c>
      <c r="F19" s="19">
        <f t="shared" si="1"/>
        <v>82499.99999999994</v>
      </c>
    </row>
    <row r="20" spans="1:6" ht="25.5" customHeight="1">
      <c r="A20" s="15" t="s">
        <v>27</v>
      </c>
      <c r="B20" s="3" t="s">
        <v>20</v>
      </c>
      <c r="C20" s="19">
        <f>C21+C24</f>
        <v>338548.7</v>
      </c>
      <c r="D20" s="19">
        <f>D21+D24</f>
        <v>421048.69999999995</v>
      </c>
      <c r="E20" s="19">
        <f t="shared" si="0"/>
        <v>124.36872449960667</v>
      </c>
      <c r="F20" s="19">
        <f t="shared" si="1"/>
        <v>82499.99999999994</v>
      </c>
    </row>
    <row r="21" spans="1:6" ht="27.75" customHeight="1" hidden="1">
      <c r="A21" s="15" t="s">
        <v>103</v>
      </c>
      <c r="B21" s="3" t="s">
        <v>104</v>
      </c>
      <c r="C21" s="19">
        <f>C22+C23</f>
        <v>212037.6</v>
      </c>
      <c r="D21" s="19">
        <f>D22+D23</f>
        <v>277537.6</v>
      </c>
      <c r="E21" s="19">
        <f t="shared" si="0"/>
        <v>130.89074767871358</v>
      </c>
      <c r="F21" s="19">
        <f t="shared" si="1"/>
        <v>65499.99999999997</v>
      </c>
    </row>
    <row r="22" spans="1:6" ht="26.25" customHeight="1" hidden="1">
      <c r="A22" s="15" t="s">
        <v>105</v>
      </c>
      <c r="B22" s="3" t="s">
        <v>104</v>
      </c>
      <c r="C22" s="19">
        <f>163460.6+35577+13000</f>
        <v>212037.6</v>
      </c>
      <c r="D22" s="19">
        <f>163460.6+35577+13000+65500</f>
        <v>277537.6</v>
      </c>
      <c r="E22" s="19">
        <f t="shared" si="0"/>
        <v>130.89074767871358</v>
      </c>
      <c r="F22" s="19">
        <f t="shared" si="1"/>
        <v>65499.99999999997</v>
      </c>
    </row>
    <row r="23" spans="1:6" ht="39" customHeight="1" hidden="1">
      <c r="A23" s="15" t="s">
        <v>106</v>
      </c>
      <c r="B23" s="3" t="s">
        <v>107</v>
      </c>
      <c r="C23" s="19"/>
      <c r="D23" s="19"/>
      <c r="E23" s="19" t="e">
        <f t="shared" si="0"/>
        <v>#DIV/0!</v>
      </c>
      <c r="F23" s="19">
        <f t="shared" si="1"/>
        <v>0</v>
      </c>
    </row>
    <row r="24" spans="1:6" ht="28.5" customHeight="1" hidden="1">
      <c r="A24" s="15" t="s">
        <v>108</v>
      </c>
      <c r="B24" s="3" t="s">
        <v>109</v>
      </c>
      <c r="C24" s="19">
        <f>C25+C26</f>
        <v>126511.1</v>
      </c>
      <c r="D24" s="19">
        <f>D25+D26</f>
        <v>143511.1</v>
      </c>
      <c r="E24" s="19">
        <f t="shared" si="0"/>
        <v>113.43755607215493</v>
      </c>
      <c r="F24" s="19">
        <f t="shared" si="1"/>
        <v>17000</v>
      </c>
    </row>
    <row r="25" spans="1:6" ht="53.25" customHeight="1" hidden="1">
      <c r="A25" s="15" t="s">
        <v>110</v>
      </c>
      <c r="B25" s="3" t="s">
        <v>111</v>
      </c>
      <c r="C25" s="19">
        <f>106511.1+20000</f>
        <v>126511.1</v>
      </c>
      <c r="D25" s="19">
        <f>106511.1+20000+17000</f>
        <v>143511.1</v>
      </c>
      <c r="E25" s="19">
        <f t="shared" si="0"/>
        <v>113.43755607215493</v>
      </c>
      <c r="F25" s="19">
        <f t="shared" si="1"/>
        <v>17000</v>
      </c>
    </row>
    <row r="26" spans="1:6" ht="13.5" customHeight="1" hidden="1">
      <c r="A26" s="15" t="s">
        <v>112</v>
      </c>
      <c r="B26" s="3" t="s">
        <v>113</v>
      </c>
      <c r="C26" s="19"/>
      <c r="D26" s="19"/>
      <c r="E26" s="19" t="e">
        <f t="shared" si="0"/>
        <v>#DIV/0!</v>
      </c>
      <c r="F26" s="19">
        <f t="shared" si="1"/>
        <v>0</v>
      </c>
    </row>
    <row r="27" spans="1:6" ht="12.75">
      <c r="A27" s="15" t="s">
        <v>28</v>
      </c>
      <c r="B27" s="3" t="s">
        <v>11</v>
      </c>
      <c r="C27" s="19">
        <f>C28+C29</f>
        <v>621.9</v>
      </c>
      <c r="D27" s="19">
        <f>D28+D29</f>
        <v>621.9</v>
      </c>
      <c r="E27" s="19">
        <f t="shared" si="0"/>
        <v>100</v>
      </c>
      <c r="F27" s="19">
        <f t="shared" si="1"/>
        <v>0</v>
      </c>
    </row>
    <row r="28" spans="1:6" ht="12.75" hidden="1">
      <c r="A28" s="15" t="s">
        <v>114</v>
      </c>
      <c r="B28" s="3" t="s">
        <v>11</v>
      </c>
      <c r="C28" s="19">
        <v>621.9</v>
      </c>
      <c r="D28" s="19">
        <v>621.9</v>
      </c>
      <c r="E28" s="19">
        <f t="shared" si="0"/>
        <v>100</v>
      </c>
      <c r="F28" s="19">
        <f t="shared" si="1"/>
        <v>0</v>
      </c>
    </row>
    <row r="29" spans="1:6" ht="25.5" hidden="1">
      <c r="A29" s="15" t="s">
        <v>115</v>
      </c>
      <c r="B29" s="3" t="s">
        <v>116</v>
      </c>
      <c r="C29" s="19"/>
      <c r="D29" s="19"/>
      <c r="E29" s="19" t="e">
        <f t="shared" si="0"/>
        <v>#DIV/0!</v>
      </c>
      <c r="F29" s="19">
        <f t="shared" si="1"/>
        <v>0</v>
      </c>
    </row>
    <row r="30" spans="1:6" ht="12.75">
      <c r="A30" s="15" t="s">
        <v>29</v>
      </c>
      <c r="B30" s="3" t="s">
        <v>12</v>
      </c>
      <c r="C30" s="19">
        <f>C31+C32</f>
        <v>978.8</v>
      </c>
      <c r="D30" s="19">
        <f>D31+D32</f>
        <v>978.8</v>
      </c>
      <c r="E30" s="19">
        <f t="shared" si="0"/>
        <v>100</v>
      </c>
      <c r="F30" s="19">
        <f t="shared" si="1"/>
        <v>0</v>
      </c>
    </row>
    <row r="31" spans="1:6" ht="12.75" hidden="1">
      <c r="A31" s="15" t="s">
        <v>117</v>
      </c>
      <c r="B31" s="3" t="s">
        <v>12</v>
      </c>
      <c r="C31" s="19">
        <v>978.8</v>
      </c>
      <c r="D31" s="19">
        <v>978.8</v>
      </c>
      <c r="E31" s="19">
        <f t="shared" si="0"/>
        <v>100</v>
      </c>
      <c r="F31" s="19">
        <f t="shared" si="1"/>
        <v>0</v>
      </c>
    </row>
    <row r="32" spans="1:6" ht="25.5" hidden="1">
      <c r="A32" s="15" t="s">
        <v>118</v>
      </c>
      <c r="B32" s="3" t="s">
        <v>119</v>
      </c>
      <c r="C32" s="19"/>
      <c r="D32" s="19"/>
      <c r="E32" s="19" t="e">
        <f t="shared" si="0"/>
        <v>#DIV/0!</v>
      </c>
      <c r="F32" s="19">
        <f t="shared" si="1"/>
        <v>0</v>
      </c>
    </row>
    <row r="33" spans="1:6" ht="27" customHeight="1">
      <c r="A33" s="15" t="s">
        <v>30</v>
      </c>
      <c r="B33" s="3" t="s">
        <v>22</v>
      </c>
      <c r="C33" s="19">
        <f>C34</f>
        <v>15094.2</v>
      </c>
      <c r="D33" s="19">
        <f>D34</f>
        <v>15094.2</v>
      </c>
      <c r="E33" s="19">
        <f t="shared" si="0"/>
        <v>100</v>
      </c>
      <c r="F33" s="19">
        <f t="shared" si="1"/>
        <v>0</v>
      </c>
    </row>
    <row r="34" spans="1:6" ht="25.5" customHeight="1">
      <c r="A34" s="15" t="s">
        <v>120</v>
      </c>
      <c r="B34" s="3" t="s">
        <v>121</v>
      </c>
      <c r="C34" s="19">
        <v>15094.2</v>
      </c>
      <c r="D34" s="19">
        <f>15094.2</f>
        <v>15094.2</v>
      </c>
      <c r="E34" s="19">
        <f t="shared" si="0"/>
        <v>100</v>
      </c>
      <c r="F34" s="19">
        <f t="shared" si="1"/>
        <v>0</v>
      </c>
    </row>
    <row r="35" spans="1:6" ht="12.75">
      <c r="A35" s="15" t="s">
        <v>31</v>
      </c>
      <c r="B35" s="15" t="s">
        <v>4</v>
      </c>
      <c r="C35" s="19">
        <f>+C36+C37+C40</f>
        <v>198030.6</v>
      </c>
      <c r="D35" s="19">
        <f>+D36+D37+D40</f>
        <v>198030.6</v>
      </c>
      <c r="E35" s="19">
        <f t="shared" si="0"/>
        <v>100</v>
      </c>
      <c r="F35" s="19">
        <f t="shared" si="1"/>
        <v>0</v>
      </c>
    </row>
    <row r="36" spans="1:6" ht="39" customHeight="1">
      <c r="A36" s="15" t="s">
        <v>32</v>
      </c>
      <c r="B36" s="3" t="s">
        <v>33</v>
      </c>
      <c r="C36" s="19">
        <v>25707.6</v>
      </c>
      <c r="D36" s="19">
        <v>25707.6</v>
      </c>
      <c r="E36" s="19">
        <f t="shared" si="0"/>
        <v>100</v>
      </c>
      <c r="F36" s="19">
        <f t="shared" si="1"/>
        <v>0</v>
      </c>
    </row>
    <row r="37" spans="1:6" ht="12.75" hidden="1">
      <c r="A37" s="15" t="s">
        <v>34</v>
      </c>
      <c r="B37" s="3" t="s">
        <v>7</v>
      </c>
      <c r="C37" s="19">
        <f>C38+C39</f>
        <v>132964.4</v>
      </c>
      <c r="D37" s="19">
        <f>D38+D39</f>
        <v>132964.4</v>
      </c>
      <c r="E37" s="19">
        <f t="shared" si="0"/>
        <v>100</v>
      </c>
      <c r="F37" s="19">
        <f t="shared" si="1"/>
        <v>0</v>
      </c>
    </row>
    <row r="38" spans="1:6" ht="26.25" customHeight="1">
      <c r="A38" s="15" t="s">
        <v>122</v>
      </c>
      <c r="B38" s="3" t="s">
        <v>123</v>
      </c>
      <c r="C38" s="19">
        <v>132964.4</v>
      </c>
      <c r="D38" s="19">
        <f>132964.4</f>
        <v>132964.4</v>
      </c>
      <c r="E38" s="19">
        <f t="shared" si="0"/>
        <v>100</v>
      </c>
      <c r="F38" s="19">
        <f t="shared" si="1"/>
        <v>0</v>
      </c>
    </row>
    <row r="39" spans="1:6" ht="25.5" hidden="1">
      <c r="A39" s="15" t="s">
        <v>124</v>
      </c>
      <c r="B39" s="3" t="s">
        <v>125</v>
      </c>
      <c r="C39" s="19"/>
      <c r="D39" s="19"/>
      <c r="E39" s="19" t="e">
        <f t="shared" si="0"/>
        <v>#DIV/0!</v>
      </c>
      <c r="F39" s="19">
        <f t="shared" si="1"/>
        <v>0</v>
      </c>
    </row>
    <row r="40" spans="1:6" ht="12.75">
      <c r="A40" s="15" t="s">
        <v>35</v>
      </c>
      <c r="B40" s="3" t="s">
        <v>322</v>
      </c>
      <c r="C40" s="19">
        <f>C41+C42</f>
        <v>39358.6</v>
      </c>
      <c r="D40" s="19">
        <f>D41+D42</f>
        <v>39358.6</v>
      </c>
      <c r="E40" s="19">
        <f t="shared" si="0"/>
        <v>100</v>
      </c>
      <c r="F40" s="19">
        <f t="shared" si="1"/>
        <v>0</v>
      </c>
    </row>
    <row r="41" spans="1:6" ht="27.75" customHeight="1">
      <c r="A41" s="15" t="s">
        <v>126</v>
      </c>
      <c r="B41" s="3" t="s">
        <v>127</v>
      </c>
      <c r="C41" s="19">
        <v>26292.3</v>
      </c>
      <c r="D41" s="19">
        <f>26292.3</f>
        <v>26292.3</v>
      </c>
      <c r="E41" s="19">
        <f t="shared" si="0"/>
        <v>100</v>
      </c>
      <c r="F41" s="19">
        <f t="shared" si="1"/>
        <v>0</v>
      </c>
    </row>
    <row r="42" spans="1:6" ht="27.75" customHeight="1">
      <c r="A42" s="15" t="s">
        <v>128</v>
      </c>
      <c r="B42" s="3" t="s">
        <v>129</v>
      </c>
      <c r="C42" s="19">
        <v>13066.3</v>
      </c>
      <c r="D42" s="19">
        <v>13066.3</v>
      </c>
      <c r="E42" s="19">
        <f t="shared" si="0"/>
        <v>100</v>
      </c>
      <c r="F42" s="19">
        <f t="shared" si="1"/>
        <v>0</v>
      </c>
    </row>
    <row r="43" spans="1:6" ht="27" customHeight="1">
      <c r="A43" s="15" t="s">
        <v>36</v>
      </c>
      <c r="B43" s="3" t="s">
        <v>5</v>
      </c>
      <c r="C43" s="19">
        <f>C44+C45</f>
        <v>1744.6</v>
      </c>
      <c r="D43" s="19">
        <f>D44+D45</f>
        <v>1744.6</v>
      </c>
      <c r="E43" s="19">
        <f t="shared" si="0"/>
        <v>100</v>
      </c>
      <c r="F43" s="19">
        <f t="shared" si="1"/>
        <v>0</v>
      </c>
    </row>
    <row r="44" spans="1:6" ht="6.75" customHeight="1" hidden="1">
      <c r="A44" s="15" t="s">
        <v>130</v>
      </c>
      <c r="B44" s="3" t="s">
        <v>131</v>
      </c>
      <c r="C44" s="19"/>
      <c r="D44" s="19"/>
      <c r="E44" s="19" t="e">
        <f t="shared" si="0"/>
        <v>#DIV/0!</v>
      </c>
      <c r="F44" s="19">
        <f t="shared" si="1"/>
        <v>0</v>
      </c>
    </row>
    <row r="45" spans="1:6" ht="12.75" hidden="1">
      <c r="A45" s="15" t="s">
        <v>132</v>
      </c>
      <c r="B45" s="3" t="s">
        <v>133</v>
      </c>
      <c r="C45" s="19">
        <v>1744.6</v>
      </c>
      <c r="D45" s="19">
        <v>1744.6</v>
      </c>
      <c r="E45" s="19">
        <f t="shared" si="0"/>
        <v>100</v>
      </c>
      <c r="F45" s="19">
        <f t="shared" si="1"/>
        <v>0</v>
      </c>
    </row>
    <row r="46" spans="1:6" ht="12.75">
      <c r="A46" s="15" t="s">
        <v>37</v>
      </c>
      <c r="B46" s="15" t="s">
        <v>0</v>
      </c>
      <c r="C46" s="19">
        <f>+C47+C48+C49+C50</f>
        <v>12700</v>
      </c>
      <c r="D46" s="19">
        <f>+D47+D48+D49+D50</f>
        <v>12700</v>
      </c>
      <c r="E46" s="19">
        <f t="shared" si="0"/>
        <v>100</v>
      </c>
      <c r="F46" s="19">
        <f t="shared" si="1"/>
        <v>0</v>
      </c>
    </row>
    <row r="47" spans="1:6" ht="37.5" customHeight="1" hidden="1">
      <c r="A47" s="15" t="s">
        <v>134</v>
      </c>
      <c r="B47" s="3" t="s">
        <v>135</v>
      </c>
      <c r="C47" s="19">
        <v>11275</v>
      </c>
      <c r="D47" s="19">
        <v>11275</v>
      </c>
      <c r="E47" s="19">
        <f t="shared" si="0"/>
        <v>100</v>
      </c>
      <c r="F47" s="19">
        <f t="shared" si="1"/>
        <v>0</v>
      </c>
    </row>
    <row r="48" spans="1:6" ht="52.5" customHeight="1" hidden="1">
      <c r="A48" s="15" t="s">
        <v>136</v>
      </c>
      <c r="B48" s="3" t="s">
        <v>137</v>
      </c>
      <c r="C48" s="19">
        <v>1235</v>
      </c>
      <c r="D48" s="19">
        <v>1235</v>
      </c>
      <c r="E48" s="19">
        <f t="shared" si="0"/>
        <v>100</v>
      </c>
      <c r="F48" s="19">
        <f t="shared" si="1"/>
        <v>0</v>
      </c>
    </row>
    <row r="49" spans="1:6" ht="27.75" customHeight="1" hidden="1">
      <c r="A49" s="15" t="s">
        <v>138</v>
      </c>
      <c r="B49" s="3" t="s">
        <v>139</v>
      </c>
      <c r="C49" s="19">
        <v>170</v>
      </c>
      <c r="D49" s="19">
        <v>170</v>
      </c>
      <c r="E49" s="19">
        <f t="shared" si="0"/>
        <v>100</v>
      </c>
      <c r="F49" s="19">
        <f t="shared" si="1"/>
        <v>0</v>
      </c>
    </row>
    <row r="50" spans="1:6" ht="67.5" customHeight="1" hidden="1">
      <c r="A50" s="15" t="s">
        <v>323</v>
      </c>
      <c r="B50" s="3" t="s">
        <v>324</v>
      </c>
      <c r="C50" s="19">
        <v>20</v>
      </c>
      <c r="D50" s="19">
        <v>20</v>
      </c>
      <c r="E50" s="19">
        <f t="shared" si="0"/>
        <v>100</v>
      </c>
      <c r="F50" s="19">
        <f t="shared" si="1"/>
        <v>0</v>
      </c>
    </row>
    <row r="51" spans="1:6" ht="29.25" customHeight="1">
      <c r="A51" s="15" t="s">
        <v>9</v>
      </c>
      <c r="B51" s="3" t="s">
        <v>1</v>
      </c>
      <c r="C51" s="19">
        <f>+C52+C53+C54+C55+C56+C57+C58</f>
        <v>15555.1</v>
      </c>
      <c r="D51" s="19">
        <f>+D52+D53+D54+D55+D56+D57+D58</f>
        <v>15555.1</v>
      </c>
      <c r="E51" s="19">
        <f t="shared" si="0"/>
        <v>100</v>
      </c>
      <c r="F51" s="19">
        <f t="shared" si="1"/>
        <v>0</v>
      </c>
    </row>
    <row r="52" spans="1:6" ht="6.75" customHeight="1" hidden="1">
      <c r="A52" s="15" t="s">
        <v>140</v>
      </c>
      <c r="B52" s="3" t="s">
        <v>141</v>
      </c>
      <c r="C52" s="19"/>
      <c r="D52" s="19"/>
      <c r="E52" s="19" t="e">
        <f t="shared" si="0"/>
        <v>#DIV/0!</v>
      </c>
      <c r="F52" s="19">
        <f t="shared" si="1"/>
        <v>0</v>
      </c>
    </row>
    <row r="53" spans="1:6" ht="66" customHeight="1" hidden="1">
      <c r="A53" s="15" t="s">
        <v>142</v>
      </c>
      <c r="B53" s="16" t="s">
        <v>143</v>
      </c>
      <c r="C53" s="19">
        <v>6907.7</v>
      </c>
      <c r="D53" s="19">
        <v>6907.7</v>
      </c>
      <c r="E53" s="19">
        <f t="shared" si="0"/>
        <v>100</v>
      </c>
      <c r="F53" s="19">
        <f t="shared" si="1"/>
        <v>0</v>
      </c>
    </row>
    <row r="54" spans="1:6" ht="51" customHeight="1" hidden="1">
      <c r="A54" s="15" t="s">
        <v>144</v>
      </c>
      <c r="B54" s="3" t="s">
        <v>145</v>
      </c>
      <c r="C54" s="19">
        <v>2493.6</v>
      </c>
      <c r="D54" s="19">
        <v>2493.6</v>
      </c>
      <c r="E54" s="19">
        <f t="shared" si="0"/>
        <v>100</v>
      </c>
      <c r="F54" s="19">
        <f t="shared" si="1"/>
        <v>0</v>
      </c>
    </row>
    <row r="55" spans="1:6" ht="27" customHeight="1" hidden="1">
      <c r="A55" s="15" t="s">
        <v>146</v>
      </c>
      <c r="B55" s="3" t="s">
        <v>147</v>
      </c>
      <c r="C55" s="19">
        <v>4477.1</v>
      </c>
      <c r="D55" s="19">
        <v>4477.1</v>
      </c>
      <c r="E55" s="19">
        <f t="shared" si="0"/>
        <v>100</v>
      </c>
      <c r="F55" s="19">
        <f t="shared" si="1"/>
        <v>0</v>
      </c>
    </row>
    <row r="56" spans="1:6" ht="39" customHeight="1" hidden="1">
      <c r="A56" s="17" t="s">
        <v>148</v>
      </c>
      <c r="B56" s="3" t="s">
        <v>149</v>
      </c>
      <c r="C56" s="19">
        <v>400</v>
      </c>
      <c r="D56" s="19">
        <v>400</v>
      </c>
      <c r="E56" s="19">
        <f t="shared" si="0"/>
        <v>100</v>
      </c>
      <c r="F56" s="19">
        <f t="shared" si="1"/>
        <v>0</v>
      </c>
    </row>
    <row r="57" spans="1:6" ht="66.75" customHeight="1" hidden="1">
      <c r="A57" s="15" t="s">
        <v>150</v>
      </c>
      <c r="B57" s="3" t="s">
        <v>151</v>
      </c>
      <c r="C57" s="19">
        <v>350.7</v>
      </c>
      <c r="D57" s="19">
        <v>350.7</v>
      </c>
      <c r="E57" s="19">
        <f t="shared" si="0"/>
        <v>100</v>
      </c>
      <c r="F57" s="19">
        <f t="shared" si="1"/>
        <v>0</v>
      </c>
    </row>
    <row r="58" spans="1:6" ht="78.75" customHeight="1" hidden="1">
      <c r="A58" s="17" t="s">
        <v>325</v>
      </c>
      <c r="B58" s="3" t="s">
        <v>326</v>
      </c>
      <c r="C58" s="19">
        <v>926</v>
      </c>
      <c r="D58" s="19">
        <v>926</v>
      </c>
      <c r="E58" s="19">
        <f t="shared" si="0"/>
        <v>100</v>
      </c>
      <c r="F58" s="19">
        <f t="shared" si="1"/>
        <v>0</v>
      </c>
    </row>
    <row r="59" spans="1:6" ht="18" customHeight="1">
      <c r="A59" s="15" t="s">
        <v>2</v>
      </c>
      <c r="B59" s="3" t="s">
        <v>10</v>
      </c>
      <c r="C59" s="19">
        <f>C60+C61+C62+C63+C64</f>
        <v>774.4</v>
      </c>
      <c r="D59" s="19">
        <f>D60+D61+D62+D63+D64</f>
        <v>774.4</v>
      </c>
      <c r="E59" s="19">
        <f t="shared" si="0"/>
        <v>100</v>
      </c>
      <c r="F59" s="19">
        <f t="shared" si="1"/>
        <v>0</v>
      </c>
    </row>
    <row r="60" spans="1:6" ht="25.5" customHeight="1" hidden="1">
      <c r="A60" s="15" t="s">
        <v>152</v>
      </c>
      <c r="B60" s="3" t="s">
        <v>153</v>
      </c>
      <c r="C60" s="19">
        <v>35.6</v>
      </c>
      <c r="D60" s="19">
        <v>35.6</v>
      </c>
      <c r="E60" s="19">
        <f t="shared" si="0"/>
        <v>100</v>
      </c>
      <c r="F60" s="19">
        <f t="shared" si="1"/>
        <v>0</v>
      </c>
    </row>
    <row r="61" spans="1:6" ht="6.75" customHeight="1" hidden="1">
      <c r="A61" s="15" t="s">
        <v>154</v>
      </c>
      <c r="B61" s="3" t="s">
        <v>155</v>
      </c>
      <c r="C61" s="19"/>
      <c r="D61" s="19"/>
      <c r="E61" s="19" t="e">
        <f t="shared" si="0"/>
        <v>#DIV/0!</v>
      </c>
      <c r="F61" s="19">
        <f t="shared" si="1"/>
        <v>0</v>
      </c>
    </row>
    <row r="62" spans="1:6" ht="17.25" customHeight="1" hidden="1">
      <c r="A62" s="15" t="s">
        <v>156</v>
      </c>
      <c r="B62" s="3" t="s">
        <v>157</v>
      </c>
      <c r="C62" s="19">
        <v>738.8</v>
      </c>
      <c r="D62" s="19">
        <v>738.8</v>
      </c>
      <c r="E62" s="19">
        <f t="shared" si="0"/>
        <v>100</v>
      </c>
      <c r="F62" s="19">
        <f t="shared" si="1"/>
        <v>0</v>
      </c>
    </row>
    <row r="63" spans="1:6" ht="6.75" customHeight="1" hidden="1">
      <c r="A63" s="15" t="s">
        <v>158</v>
      </c>
      <c r="B63" s="3" t="s">
        <v>159</v>
      </c>
      <c r="C63" s="19"/>
      <c r="D63" s="19"/>
      <c r="E63" s="19" t="e">
        <f t="shared" si="0"/>
        <v>#DIV/0!</v>
      </c>
      <c r="F63" s="19">
        <f t="shared" si="1"/>
        <v>0</v>
      </c>
    </row>
    <row r="64" spans="1:6" ht="6.75" customHeight="1" hidden="1">
      <c r="A64" s="15" t="s">
        <v>160</v>
      </c>
      <c r="B64" s="3" t="s">
        <v>161</v>
      </c>
      <c r="C64" s="19"/>
      <c r="D64" s="19"/>
      <c r="E64" s="19" t="e">
        <f t="shared" si="0"/>
        <v>#DIV/0!</v>
      </c>
      <c r="F64" s="19">
        <f t="shared" si="1"/>
        <v>0</v>
      </c>
    </row>
    <row r="65" spans="1:6" ht="19.5" customHeight="1">
      <c r="A65" s="15" t="s">
        <v>16</v>
      </c>
      <c r="B65" s="3" t="s">
        <v>38</v>
      </c>
      <c r="C65" s="19">
        <f>C66+C67</f>
        <v>283.4</v>
      </c>
      <c r="D65" s="19">
        <f>D66+D67</f>
        <v>283.4</v>
      </c>
      <c r="E65" s="19">
        <f t="shared" si="0"/>
        <v>100</v>
      </c>
      <c r="F65" s="19">
        <f t="shared" si="1"/>
        <v>0</v>
      </c>
    </row>
    <row r="66" spans="1:6" ht="26.25" customHeight="1" hidden="1">
      <c r="A66" s="15" t="s">
        <v>162</v>
      </c>
      <c r="B66" s="3" t="s">
        <v>163</v>
      </c>
      <c r="C66" s="19">
        <v>113.4</v>
      </c>
      <c r="D66" s="19">
        <v>113.4</v>
      </c>
      <c r="E66" s="19">
        <f t="shared" si="0"/>
        <v>100</v>
      </c>
      <c r="F66" s="19">
        <f t="shared" si="1"/>
        <v>0</v>
      </c>
    </row>
    <row r="67" spans="1:6" ht="18" customHeight="1" hidden="1">
      <c r="A67" s="15" t="s">
        <v>164</v>
      </c>
      <c r="B67" s="3" t="s">
        <v>165</v>
      </c>
      <c r="C67" s="19">
        <v>170</v>
      </c>
      <c r="D67" s="19">
        <v>170</v>
      </c>
      <c r="E67" s="19">
        <f t="shared" si="0"/>
        <v>100</v>
      </c>
      <c r="F67" s="19">
        <f t="shared" si="1"/>
        <v>0</v>
      </c>
    </row>
    <row r="68" spans="1:6" ht="12.75">
      <c r="A68" s="15" t="s">
        <v>17</v>
      </c>
      <c r="B68" s="3" t="s">
        <v>39</v>
      </c>
      <c r="C68" s="19">
        <f>C69+C70+C71</f>
        <v>3891.9</v>
      </c>
      <c r="D68" s="19">
        <f>D69+D70+D71</f>
        <v>3891.9</v>
      </c>
      <c r="E68" s="19">
        <f t="shared" si="0"/>
        <v>100</v>
      </c>
      <c r="F68" s="19">
        <f t="shared" si="1"/>
        <v>0</v>
      </c>
    </row>
    <row r="69" spans="1:6" ht="81" customHeight="1">
      <c r="A69" s="15" t="s">
        <v>166</v>
      </c>
      <c r="B69" s="3" t="s">
        <v>167</v>
      </c>
      <c r="C69" s="19">
        <v>1350.4</v>
      </c>
      <c r="D69" s="19">
        <f>1350.4</f>
        <v>1350.4</v>
      </c>
      <c r="E69" s="19">
        <f t="shared" si="0"/>
        <v>100</v>
      </c>
      <c r="F69" s="19">
        <f t="shared" si="1"/>
        <v>0</v>
      </c>
    </row>
    <row r="70" spans="1:6" ht="39.75" customHeight="1">
      <c r="A70" s="15" t="s">
        <v>168</v>
      </c>
      <c r="B70" s="3" t="s">
        <v>169</v>
      </c>
      <c r="C70" s="19">
        <v>2474.5</v>
      </c>
      <c r="D70" s="19">
        <f>2474.5</f>
        <v>2474.5</v>
      </c>
      <c r="E70" s="19">
        <f aca="true" t="shared" si="2" ref="E70:E133">D70/C70*100</f>
        <v>100</v>
      </c>
      <c r="F70" s="19">
        <f aca="true" t="shared" si="3" ref="F70:F133">D70-C70</f>
        <v>0</v>
      </c>
    </row>
    <row r="71" spans="1:6" ht="38.25">
      <c r="A71" s="15" t="s">
        <v>170</v>
      </c>
      <c r="B71" s="3" t="s">
        <v>171</v>
      </c>
      <c r="C71" s="19">
        <v>67</v>
      </c>
      <c r="D71" s="19">
        <f>67</f>
        <v>67</v>
      </c>
      <c r="E71" s="19">
        <f t="shared" si="2"/>
        <v>100</v>
      </c>
      <c r="F71" s="19">
        <f t="shared" si="3"/>
        <v>0</v>
      </c>
    </row>
    <row r="72" spans="1:6" ht="12.75">
      <c r="A72" s="15" t="s">
        <v>172</v>
      </c>
      <c r="B72" s="3" t="s">
        <v>8</v>
      </c>
      <c r="C72" s="19">
        <f>C73+C76+C79+C82+C84+C86+C88+C90+C93+C95+C98+C101+C104+C107+C109+C111+C113+C119+C121</f>
        <v>1735.4</v>
      </c>
      <c r="D72" s="19">
        <f>D73+D76+D79+D82+D84+D86+D88+D90+D93+D95+D98+D101+D104+D107+D109+D111+D113+D119+D121</f>
        <v>1735.4</v>
      </c>
      <c r="E72" s="19">
        <f t="shared" si="2"/>
        <v>100</v>
      </c>
      <c r="F72" s="19">
        <f t="shared" si="3"/>
        <v>0</v>
      </c>
    </row>
    <row r="73" spans="1:6" ht="63.75" hidden="1">
      <c r="A73" s="15" t="s">
        <v>173</v>
      </c>
      <c r="B73" s="16" t="s">
        <v>174</v>
      </c>
      <c r="C73" s="19">
        <f>C74+C75</f>
        <v>86.592</v>
      </c>
      <c r="D73" s="19">
        <f>D74+D75</f>
        <v>86.592</v>
      </c>
      <c r="E73" s="19">
        <f t="shared" si="2"/>
        <v>100</v>
      </c>
      <c r="F73" s="19">
        <f t="shared" si="3"/>
        <v>0</v>
      </c>
    </row>
    <row r="74" spans="1:6" ht="63.75" hidden="1">
      <c r="A74" s="15" t="s">
        <v>175</v>
      </c>
      <c r="B74" s="16" t="s">
        <v>174</v>
      </c>
      <c r="C74" s="19">
        <v>11.5</v>
      </c>
      <c r="D74" s="19">
        <v>11.5</v>
      </c>
      <c r="E74" s="19">
        <f t="shared" si="2"/>
        <v>100</v>
      </c>
      <c r="F74" s="19">
        <f t="shared" si="3"/>
        <v>0</v>
      </c>
    </row>
    <row r="75" spans="1:6" ht="63.75" hidden="1">
      <c r="A75" s="15" t="s">
        <v>176</v>
      </c>
      <c r="B75" s="16" t="s">
        <v>174</v>
      </c>
      <c r="C75" s="19">
        <v>75.092</v>
      </c>
      <c r="D75" s="19">
        <v>75.092</v>
      </c>
      <c r="E75" s="19">
        <f t="shared" si="2"/>
        <v>100</v>
      </c>
      <c r="F75" s="19">
        <f t="shared" si="3"/>
        <v>0</v>
      </c>
    </row>
    <row r="76" spans="1:6" ht="76.5" hidden="1">
      <c r="A76" s="15" t="s">
        <v>177</v>
      </c>
      <c r="B76" s="16" t="s">
        <v>178</v>
      </c>
      <c r="C76" s="19">
        <f>C77+C78</f>
        <v>169.076</v>
      </c>
      <c r="D76" s="19">
        <f>D77+D78</f>
        <v>169.076</v>
      </c>
      <c r="E76" s="19">
        <f t="shared" si="2"/>
        <v>100</v>
      </c>
      <c r="F76" s="19">
        <f t="shared" si="3"/>
        <v>0</v>
      </c>
    </row>
    <row r="77" spans="1:6" ht="76.5" hidden="1">
      <c r="A77" s="15" t="s">
        <v>179</v>
      </c>
      <c r="B77" s="16" t="s">
        <v>178</v>
      </c>
      <c r="C77" s="19">
        <v>10</v>
      </c>
      <c r="D77" s="19">
        <v>10</v>
      </c>
      <c r="E77" s="19">
        <f t="shared" si="2"/>
        <v>100</v>
      </c>
      <c r="F77" s="19">
        <f t="shared" si="3"/>
        <v>0</v>
      </c>
    </row>
    <row r="78" spans="1:6" ht="76.5" hidden="1">
      <c r="A78" s="15" t="s">
        <v>180</v>
      </c>
      <c r="B78" s="16" t="s">
        <v>178</v>
      </c>
      <c r="C78" s="19">
        <v>159.076</v>
      </c>
      <c r="D78" s="19">
        <v>159.076</v>
      </c>
      <c r="E78" s="19">
        <f t="shared" si="2"/>
        <v>100</v>
      </c>
      <c r="F78" s="19">
        <f t="shared" si="3"/>
        <v>0</v>
      </c>
    </row>
    <row r="79" spans="1:6" ht="63.75" hidden="1">
      <c r="A79" s="15" t="s">
        <v>181</v>
      </c>
      <c r="B79" s="16" t="s">
        <v>182</v>
      </c>
      <c r="C79" s="19">
        <f>C80+C81</f>
        <v>50.041</v>
      </c>
      <c r="D79" s="19">
        <f>D80+D81</f>
        <v>50.041</v>
      </c>
      <c r="E79" s="19">
        <f t="shared" si="2"/>
        <v>100</v>
      </c>
      <c r="F79" s="19">
        <f t="shared" si="3"/>
        <v>0</v>
      </c>
    </row>
    <row r="80" spans="1:6" ht="63.75" hidden="1">
      <c r="A80" s="15" t="s">
        <v>183</v>
      </c>
      <c r="B80" s="16" t="s">
        <v>182</v>
      </c>
      <c r="C80" s="19">
        <v>6</v>
      </c>
      <c r="D80" s="19">
        <v>6</v>
      </c>
      <c r="E80" s="19">
        <f t="shared" si="2"/>
        <v>100</v>
      </c>
      <c r="F80" s="19">
        <f t="shared" si="3"/>
        <v>0</v>
      </c>
    </row>
    <row r="81" spans="1:6" ht="63.75" hidden="1">
      <c r="A81" s="15" t="s">
        <v>184</v>
      </c>
      <c r="B81" s="16" t="s">
        <v>182</v>
      </c>
      <c r="C81" s="19">
        <v>44.041</v>
      </c>
      <c r="D81" s="19">
        <v>44.041</v>
      </c>
      <c r="E81" s="19">
        <f t="shared" si="2"/>
        <v>100</v>
      </c>
      <c r="F81" s="19">
        <f t="shared" si="3"/>
        <v>0</v>
      </c>
    </row>
    <row r="82" spans="1:6" ht="63.75" hidden="1">
      <c r="A82" s="15" t="s">
        <v>185</v>
      </c>
      <c r="B82" s="16" t="s">
        <v>186</v>
      </c>
      <c r="C82" s="19">
        <f>C83</f>
        <v>40</v>
      </c>
      <c r="D82" s="19">
        <f>D83</f>
        <v>40</v>
      </c>
      <c r="E82" s="19">
        <f t="shared" si="2"/>
        <v>100</v>
      </c>
      <c r="F82" s="19">
        <f t="shared" si="3"/>
        <v>0</v>
      </c>
    </row>
    <row r="83" spans="1:6" ht="63.75" hidden="1">
      <c r="A83" s="15" t="s">
        <v>187</v>
      </c>
      <c r="B83" s="16" t="s">
        <v>186</v>
      </c>
      <c r="C83" s="19">
        <v>40</v>
      </c>
      <c r="D83" s="19">
        <v>40</v>
      </c>
      <c r="E83" s="19">
        <f t="shared" si="2"/>
        <v>100</v>
      </c>
      <c r="F83" s="19">
        <f t="shared" si="3"/>
        <v>0</v>
      </c>
    </row>
    <row r="84" spans="1:6" ht="63.75" hidden="1">
      <c r="A84" s="15" t="s">
        <v>188</v>
      </c>
      <c r="B84" s="16" t="s">
        <v>189</v>
      </c>
      <c r="C84" s="19">
        <f>C85</f>
        <v>6.067</v>
      </c>
      <c r="D84" s="19">
        <f>D85</f>
        <v>6.067</v>
      </c>
      <c r="E84" s="19">
        <f t="shared" si="2"/>
        <v>100</v>
      </c>
      <c r="F84" s="19">
        <f t="shared" si="3"/>
        <v>0</v>
      </c>
    </row>
    <row r="85" spans="1:6" ht="63.75" hidden="1">
      <c r="A85" s="15" t="s">
        <v>190</v>
      </c>
      <c r="B85" s="16" t="s">
        <v>189</v>
      </c>
      <c r="C85" s="19">
        <v>6.067</v>
      </c>
      <c r="D85" s="19">
        <v>6.067</v>
      </c>
      <c r="E85" s="19">
        <f t="shared" si="2"/>
        <v>100</v>
      </c>
      <c r="F85" s="19">
        <f t="shared" si="3"/>
        <v>0</v>
      </c>
    </row>
    <row r="86" spans="1:6" ht="63.75" hidden="1">
      <c r="A86" s="15" t="s">
        <v>191</v>
      </c>
      <c r="B86" s="16" t="s">
        <v>192</v>
      </c>
      <c r="C86" s="19">
        <f>C87</f>
        <v>30.5</v>
      </c>
      <c r="D86" s="19">
        <f>D87</f>
        <v>30.5</v>
      </c>
      <c r="E86" s="19">
        <f t="shared" si="2"/>
        <v>100</v>
      </c>
      <c r="F86" s="19">
        <f t="shared" si="3"/>
        <v>0</v>
      </c>
    </row>
    <row r="87" spans="1:6" ht="6.75" customHeight="1" hidden="1">
      <c r="A87" s="15" t="s">
        <v>193</v>
      </c>
      <c r="B87" s="16" t="s">
        <v>192</v>
      </c>
      <c r="C87" s="19">
        <v>30.5</v>
      </c>
      <c r="D87" s="19">
        <v>30.5</v>
      </c>
      <c r="E87" s="19">
        <f t="shared" si="2"/>
        <v>100</v>
      </c>
      <c r="F87" s="19">
        <f t="shared" si="3"/>
        <v>0</v>
      </c>
    </row>
    <row r="88" spans="1:6" ht="69" customHeight="1" hidden="1">
      <c r="A88" s="15" t="s">
        <v>327</v>
      </c>
      <c r="B88" s="16" t="s">
        <v>328</v>
      </c>
      <c r="C88" s="19">
        <f>C89</f>
        <v>2.067</v>
      </c>
      <c r="D88" s="19">
        <f>D89</f>
        <v>2.067</v>
      </c>
      <c r="E88" s="19">
        <f t="shared" si="2"/>
        <v>100</v>
      </c>
      <c r="F88" s="19">
        <f t="shared" si="3"/>
        <v>0</v>
      </c>
    </row>
    <row r="89" spans="1:6" ht="6.75" customHeight="1" hidden="1">
      <c r="A89" s="15" t="s">
        <v>329</v>
      </c>
      <c r="B89" s="16" t="s">
        <v>328</v>
      </c>
      <c r="C89" s="19">
        <v>2.067</v>
      </c>
      <c r="D89" s="19">
        <v>2.067</v>
      </c>
      <c r="E89" s="19">
        <f t="shared" si="2"/>
        <v>100</v>
      </c>
      <c r="F89" s="19">
        <f t="shared" si="3"/>
        <v>0</v>
      </c>
    </row>
    <row r="90" spans="1:6" ht="79.5" customHeight="1" hidden="1">
      <c r="A90" s="15" t="s">
        <v>194</v>
      </c>
      <c r="B90" s="16" t="s">
        <v>195</v>
      </c>
      <c r="C90" s="19">
        <f>C91+C92</f>
        <v>48.561</v>
      </c>
      <c r="D90" s="19">
        <f>D91+D92</f>
        <v>48.561</v>
      </c>
      <c r="E90" s="19">
        <f t="shared" si="2"/>
        <v>100</v>
      </c>
      <c r="F90" s="19">
        <f t="shared" si="3"/>
        <v>0</v>
      </c>
    </row>
    <row r="91" spans="1:6" ht="6.75" customHeight="1" hidden="1">
      <c r="A91" s="15" t="s">
        <v>196</v>
      </c>
      <c r="B91" s="16" t="s">
        <v>195</v>
      </c>
      <c r="C91" s="19">
        <v>1.5</v>
      </c>
      <c r="D91" s="19">
        <v>1.5</v>
      </c>
      <c r="E91" s="19">
        <f t="shared" si="2"/>
        <v>100</v>
      </c>
      <c r="F91" s="19">
        <f t="shared" si="3"/>
        <v>0</v>
      </c>
    </row>
    <row r="92" spans="1:6" ht="6.75" customHeight="1" hidden="1">
      <c r="A92" s="15" t="s">
        <v>197</v>
      </c>
      <c r="B92" s="16" t="s">
        <v>195</v>
      </c>
      <c r="C92" s="19">
        <v>47.061</v>
      </c>
      <c r="D92" s="19">
        <v>47.061</v>
      </c>
      <c r="E92" s="19">
        <f t="shared" si="2"/>
        <v>100</v>
      </c>
      <c r="F92" s="19">
        <f t="shared" si="3"/>
        <v>0</v>
      </c>
    </row>
    <row r="93" spans="1:6" ht="92.25" customHeight="1" hidden="1">
      <c r="A93" s="15" t="s">
        <v>198</v>
      </c>
      <c r="B93" s="16" t="s">
        <v>199</v>
      </c>
      <c r="C93" s="19">
        <f>C94</f>
        <v>38.026</v>
      </c>
      <c r="D93" s="19">
        <f>D94</f>
        <v>38.026</v>
      </c>
      <c r="E93" s="19">
        <f t="shared" si="2"/>
        <v>100</v>
      </c>
      <c r="F93" s="19">
        <f t="shared" si="3"/>
        <v>0</v>
      </c>
    </row>
    <row r="94" spans="1:6" ht="6.75" customHeight="1" hidden="1">
      <c r="A94" s="15" t="s">
        <v>200</v>
      </c>
      <c r="B94" s="16" t="s">
        <v>199</v>
      </c>
      <c r="C94" s="19">
        <v>38.026</v>
      </c>
      <c r="D94" s="19">
        <v>38.026</v>
      </c>
      <c r="E94" s="19">
        <f t="shared" si="2"/>
        <v>100</v>
      </c>
      <c r="F94" s="19">
        <f t="shared" si="3"/>
        <v>0</v>
      </c>
    </row>
    <row r="95" spans="1:6" ht="66.75" customHeight="1" hidden="1">
      <c r="A95" s="15" t="s">
        <v>201</v>
      </c>
      <c r="B95" s="16" t="s">
        <v>202</v>
      </c>
      <c r="C95" s="19">
        <f>C96+C97</f>
        <v>15.098</v>
      </c>
      <c r="D95" s="19">
        <f>D96+D97</f>
        <v>15.098</v>
      </c>
      <c r="E95" s="19">
        <f t="shared" si="2"/>
        <v>100</v>
      </c>
      <c r="F95" s="19">
        <f t="shared" si="3"/>
        <v>0</v>
      </c>
    </row>
    <row r="96" spans="1:6" ht="6.75" customHeight="1" hidden="1">
      <c r="A96" s="15" t="s">
        <v>203</v>
      </c>
      <c r="B96" s="16" t="s">
        <v>202</v>
      </c>
      <c r="C96" s="19">
        <v>1</v>
      </c>
      <c r="D96" s="19">
        <v>1</v>
      </c>
      <c r="E96" s="19">
        <f t="shared" si="2"/>
        <v>100</v>
      </c>
      <c r="F96" s="19">
        <f t="shared" si="3"/>
        <v>0</v>
      </c>
    </row>
    <row r="97" spans="1:6" ht="6.75" customHeight="1" hidden="1">
      <c r="A97" s="15" t="s">
        <v>204</v>
      </c>
      <c r="B97" s="16" t="s">
        <v>202</v>
      </c>
      <c r="C97" s="19">
        <v>14.098</v>
      </c>
      <c r="D97" s="19">
        <v>14.098</v>
      </c>
      <c r="E97" s="19">
        <f t="shared" si="2"/>
        <v>100</v>
      </c>
      <c r="F97" s="19">
        <f t="shared" si="3"/>
        <v>0</v>
      </c>
    </row>
    <row r="98" spans="1:6" ht="67.5" customHeight="1" hidden="1">
      <c r="A98" s="15" t="s">
        <v>205</v>
      </c>
      <c r="B98" s="16" t="s">
        <v>206</v>
      </c>
      <c r="C98" s="19">
        <f>C99+C100</f>
        <v>150.558</v>
      </c>
      <c r="D98" s="19">
        <f>D99+D100</f>
        <v>150.558</v>
      </c>
      <c r="E98" s="19">
        <f t="shared" si="2"/>
        <v>100</v>
      </c>
      <c r="F98" s="19">
        <f t="shared" si="3"/>
        <v>0</v>
      </c>
    </row>
    <row r="99" spans="1:6" ht="6.75" customHeight="1" hidden="1">
      <c r="A99" s="15" t="s">
        <v>207</v>
      </c>
      <c r="B99" s="16" t="s">
        <v>206</v>
      </c>
      <c r="C99" s="19">
        <v>4.5</v>
      </c>
      <c r="D99" s="19">
        <v>4.5</v>
      </c>
      <c r="E99" s="19">
        <f t="shared" si="2"/>
        <v>100</v>
      </c>
      <c r="F99" s="19">
        <f t="shared" si="3"/>
        <v>0</v>
      </c>
    </row>
    <row r="100" spans="1:6" ht="6.75" customHeight="1" hidden="1">
      <c r="A100" s="15" t="s">
        <v>208</v>
      </c>
      <c r="B100" s="3" t="s">
        <v>209</v>
      </c>
      <c r="C100" s="19">
        <v>146.058</v>
      </c>
      <c r="D100" s="19">
        <v>146.058</v>
      </c>
      <c r="E100" s="19">
        <f t="shared" si="2"/>
        <v>100</v>
      </c>
      <c r="F100" s="19">
        <f t="shared" si="3"/>
        <v>0</v>
      </c>
    </row>
    <row r="101" spans="1:6" ht="66" customHeight="1" hidden="1">
      <c r="A101" s="15" t="s">
        <v>210</v>
      </c>
      <c r="B101" s="3" t="s">
        <v>211</v>
      </c>
      <c r="C101" s="19">
        <f>C102+C103</f>
        <v>288.033</v>
      </c>
      <c r="D101" s="19">
        <f>D102+D103</f>
        <v>288.033</v>
      </c>
      <c r="E101" s="19">
        <f t="shared" si="2"/>
        <v>100</v>
      </c>
      <c r="F101" s="19">
        <f t="shared" si="3"/>
        <v>0</v>
      </c>
    </row>
    <row r="102" spans="1:6" ht="63.75" hidden="1">
      <c r="A102" s="15" t="s">
        <v>212</v>
      </c>
      <c r="B102" s="3" t="s">
        <v>211</v>
      </c>
      <c r="C102" s="19">
        <v>7</v>
      </c>
      <c r="D102" s="19">
        <v>7</v>
      </c>
      <c r="E102" s="19">
        <f t="shared" si="2"/>
        <v>100</v>
      </c>
      <c r="F102" s="19">
        <f t="shared" si="3"/>
        <v>0</v>
      </c>
    </row>
    <row r="103" spans="1:6" ht="63.75" hidden="1">
      <c r="A103" s="15" t="s">
        <v>213</v>
      </c>
      <c r="B103" s="3" t="s">
        <v>211</v>
      </c>
      <c r="C103" s="19">
        <v>281.033</v>
      </c>
      <c r="D103" s="19">
        <v>281.033</v>
      </c>
      <c r="E103" s="19">
        <f t="shared" si="2"/>
        <v>100</v>
      </c>
      <c r="F103" s="19">
        <f t="shared" si="3"/>
        <v>0</v>
      </c>
    </row>
    <row r="104" spans="1:6" ht="51" hidden="1">
      <c r="A104" s="15" t="s">
        <v>214</v>
      </c>
      <c r="B104" s="18" t="s">
        <v>215</v>
      </c>
      <c r="C104" s="19">
        <f>C105+C106</f>
        <v>60</v>
      </c>
      <c r="D104" s="19">
        <f>D105+D106</f>
        <v>60</v>
      </c>
      <c r="E104" s="19">
        <f t="shared" si="2"/>
        <v>100</v>
      </c>
      <c r="F104" s="19">
        <f t="shared" si="3"/>
        <v>0</v>
      </c>
    </row>
    <row r="105" spans="1:6" ht="51" hidden="1">
      <c r="A105" s="15" t="s">
        <v>216</v>
      </c>
      <c r="B105" s="18" t="s">
        <v>215</v>
      </c>
      <c r="C105" s="19">
        <v>1</v>
      </c>
      <c r="D105" s="19">
        <v>1</v>
      </c>
      <c r="E105" s="19">
        <f t="shared" si="2"/>
        <v>100</v>
      </c>
      <c r="F105" s="19">
        <f t="shared" si="3"/>
        <v>0</v>
      </c>
    </row>
    <row r="106" spans="1:6" ht="51" hidden="1">
      <c r="A106" s="15" t="s">
        <v>217</v>
      </c>
      <c r="B106" s="18" t="s">
        <v>215</v>
      </c>
      <c r="C106" s="19">
        <v>59</v>
      </c>
      <c r="D106" s="19">
        <v>59</v>
      </c>
      <c r="E106" s="19">
        <f t="shared" si="2"/>
        <v>100</v>
      </c>
      <c r="F106" s="19">
        <f t="shared" si="3"/>
        <v>0</v>
      </c>
    </row>
    <row r="107" spans="1:6" ht="38.25" hidden="1">
      <c r="A107" s="15" t="s">
        <v>218</v>
      </c>
      <c r="B107" s="18" t="s">
        <v>219</v>
      </c>
      <c r="C107" s="19">
        <f>C108</f>
        <v>32</v>
      </c>
      <c r="D107" s="19">
        <f>D108</f>
        <v>32</v>
      </c>
      <c r="E107" s="19">
        <f t="shared" si="2"/>
        <v>100</v>
      </c>
      <c r="F107" s="19">
        <f t="shared" si="3"/>
        <v>0</v>
      </c>
    </row>
    <row r="108" spans="1:6" ht="38.25" hidden="1">
      <c r="A108" s="15" t="s">
        <v>220</v>
      </c>
      <c r="B108" s="18" t="s">
        <v>219</v>
      </c>
      <c r="C108" s="19">
        <v>32</v>
      </c>
      <c r="D108" s="19">
        <v>32</v>
      </c>
      <c r="E108" s="19">
        <f t="shared" si="2"/>
        <v>100</v>
      </c>
      <c r="F108" s="19">
        <f t="shared" si="3"/>
        <v>0</v>
      </c>
    </row>
    <row r="109" spans="1:6" ht="51" hidden="1">
      <c r="A109" s="15" t="s">
        <v>221</v>
      </c>
      <c r="B109" s="18" t="s">
        <v>222</v>
      </c>
      <c r="C109" s="19">
        <f>C110</f>
        <v>70</v>
      </c>
      <c r="D109" s="19">
        <f>D110</f>
        <v>70</v>
      </c>
      <c r="E109" s="19">
        <f t="shared" si="2"/>
        <v>100</v>
      </c>
      <c r="F109" s="19">
        <f t="shared" si="3"/>
        <v>0</v>
      </c>
    </row>
    <row r="110" spans="1:6" ht="51" hidden="1">
      <c r="A110" s="15" t="s">
        <v>223</v>
      </c>
      <c r="B110" s="18" t="s">
        <v>222</v>
      </c>
      <c r="C110" s="19">
        <v>70</v>
      </c>
      <c r="D110" s="19">
        <v>70</v>
      </c>
      <c r="E110" s="19">
        <f t="shared" si="2"/>
        <v>100</v>
      </c>
      <c r="F110" s="19">
        <f t="shared" si="3"/>
        <v>0</v>
      </c>
    </row>
    <row r="111" spans="1:6" ht="51" hidden="1">
      <c r="A111" s="15" t="s">
        <v>227</v>
      </c>
      <c r="B111" s="18" t="s">
        <v>228</v>
      </c>
      <c r="C111" s="19">
        <f>C112</f>
        <v>340.781</v>
      </c>
      <c r="D111" s="19">
        <f>D112</f>
        <v>340.781</v>
      </c>
      <c r="E111" s="19">
        <f t="shared" si="2"/>
        <v>100</v>
      </c>
      <c r="F111" s="19">
        <f t="shared" si="3"/>
        <v>0</v>
      </c>
    </row>
    <row r="112" spans="1:6" ht="51" hidden="1">
      <c r="A112" s="15" t="s">
        <v>229</v>
      </c>
      <c r="B112" s="18" t="s">
        <v>228</v>
      </c>
      <c r="C112" s="19">
        <v>340.781</v>
      </c>
      <c r="D112" s="19">
        <v>340.781</v>
      </c>
      <c r="E112" s="19">
        <f t="shared" si="2"/>
        <v>100</v>
      </c>
      <c r="F112" s="19">
        <f t="shared" si="3"/>
        <v>0</v>
      </c>
    </row>
    <row r="113" spans="1:6" ht="54" customHeight="1" hidden="1">
      <c r="A113" s="15" t="s">
        <v>230</v>
      </c>
      <c r="B113" s="18" t="s">
        <v>330</v>
      </c>
      <c r="C113" s="19">
        <f>C114+C115+C116+C117+C118</f>
        <v>208</v>
      </c>
      <c r="D113" s="19">
        <f>D114+D115+D116+D117+D118</f>
        <v>208</v>
      </c>
      <c r="E113" s="19">
        <f t="shared" si="2"/>
        <v>100</v>
      </c>
      <c r="F113" s="19">
        <f t="shared" si="3"/>
        <v>0</v>
      </c>
    </row>
    <row r="114" spans="1:6" ht="6.75" customHeight="1" hidden="1">
      <c r="A114" s="15" t="s">
        <v>231</v>
      </c>
      <c r="B114" s="18" t="s">
        <v>330</v>
      </c>
      <c r="C114" s="19">
        <v>76</v>
      </c>
      <c r="D114" s="19">
        <v>76</v>
      </c>
      <c r="E114" s="19">
        <f t="shared" si="2"/>
        <v>100</v>
      </c>
      <c r="F114" s="19">
        <f t="shared" si="3"/>
        <v>0</v>
      </c>
    </row>
    <row r="115" spans="1:6" ht="6.75" customHeight="1" hidden="1">
      <c r="A115" s="15" t="s">
        <v>232</v>
      </c>
      <c r="B115" s="18" t="s">
        <v>330</v>
      </c>
      <c r="C115" s="19">
        <v>50</v>
      </c>
      <c r="D115" s="19">
        <v>50</v>
      </c>
      <c r="E115" s="19">
        <f t="shared" si="2"/>
        <v>100</v>
      </c>
      <c r="F115" s="19">
        <f t="shared" si="3"/>
        <v>0</v>
      </c>
    </row>
    <row r="116" spans="1:6" ht="6.75" customHeight="1" hidden="1">
      <c r="A116" s="15" t="s">
        <v>233</v>
      </c>
      <c r="B116" s="18" t="s">
        <v>330</v>
      </c>
      <c r="C116" s="19"/>
      <c r="D116" s="19"/>
      <c r="E116" s="19" t="e">
        <f t="shared" si="2"/>
        <v>#DIV/0!</v>
      </c>
      <c r="F116" s="19">
        <f t="shared" si="3"/>
        <v>0</v>
      </c>
    </row>
    <row r="117" spans="1:6" ht="6.75" customHeight="1" hidden="1">
      <c r="A117" s="15" t="s">
        <v>331</v>
      </c>
      <c r="B117" s="18" t="s">
        <v>330</v>
      </c>
      <c r="C117" s="19">
        <v>62</v>
      </c>
      <c r="D117" s="19">
        <v>62</v>
      </c>
      <c r="E117" s="19">
        <f t="shared" si="2"/>
        <v>100</v>
      </c>
      <c r="F117" s="19">
        <f t="shared" si="3"/>
        <v>0</v>
      </c>
    </row>
    <row r="118" spans="1:6" ht="6.75" customHeight="1" hidden="1">
      <c r="A118" s="15" t="s">
        <v>234</v>
      </c>
      <c r="B118" s="18" t="s">
        <v>330</v>
      </c>
      <c r="C118" s="19">
        <v>20</v>
      </c>
      <c r="D118" s="19">
        <v>20</v>
      </c>
      <c r="E118" s="19">
        <f t="shared" si="2"/>
        <v>100</v>
      </c>
      <c r="F118" s="19">
        <f t="shared" si="3"/>
        <v>0</v>
      </c>
    </row>
    <row r="119" spans="1:6" ht="66.75" customHeight="1" hidden="1">
      <c r="A119" s="15" t="s">
        <v>235</v>
      </c>
      <c r="B119" s="18" t="s">
        <v>236</v>
      </c>
      <c r="C119" s="19">
        <f>C120</f>
        <v>100</v>
      </c>
      <c r="D119" s="19">
        <f>D120</f>
        <v>100</v>
      </c>
      <c r="E119" s="19">
        <f t="shared" si="2"/>
        <v>100</v>
      </c>
      <c r="F119" s="19">
        <f t="shared" si="3"/>
        <v>0</v>
      </c>
    </row>
    <row r="120" spans="1:6" ht="6.75" customHeight="1" hidden="1">
      <c r="A120" s="15" t="s">
        <v>237</v>
      </c>
      <c r="B120" s="18" t="s">
        <v>236</v>
      </c>
      <c r="C120" s="19">
        <v>100</v>
      </c>
      <c r="D120" s="19">
        <v>100</v>
      </c>
      <c r="E120" s="19">
        <f t="shared" si="2"/>
        <v>100</v>
      </c>
      <c r="F120" s="19">
        <f t="shared" si="3"/>
        <v>0</v>
      </c>
    </row>
    <row r="121" spans="1:6" ht="6.75" customHeight="1" hidden="1">
      <c r="A121" s="15" t="s">
        <v>238</v>
      </c>
      <c r="B121" s="18" t="s">
        <v>239</v>
      </c>
      <c r="C121" s="19">
        <f>C122</f>
        <v>0</v>
      </c>
      <c r="D121" s="19">
        <f>D122</f>
        <v>0</v>
      </c>
      <c r="E121" s="19" t="e">
        <f t="shared" si="2"/>
        <v>#DIV/0!</v>
      </c>
      <c r="F121" s="19">
        <f t="shared" si="3"/>
        <v>0</v>
      </c>
    </row>
    <row r="122" spans="1:6" ht="76.5" hidden="1">
      <c r="A122" s="15" t="s">
        <v>240</v>
      </c>
      <c r="B122" s="18" t="s">
        <v>239</v>
      </c>
      <c r="C122" s="19"/>
      <c r="D122" s="19"/>
      <c r="E122" s="19" t="e">
        <f t="shared" si="2"/>
        <v>#DIV/0!</v>
      </c>
      <c r="F122" s="19">
        <f t="shared" si="3"/>
        <v>0</v>
      </c>
    </row>
    <row r="123" spans="1:6" ht="15.75" customHeight="1">
      <c r="A123" s="15" t="s">
        <v>13</v>
      </c>
      <c r="B123" s="18" t="s">
        <v>40</v>
      </c>
      <c r="C123" s="19">
        <f>C125</f>
        <v>2960</v>
      </c>
      <c r="D123" s="19">
        <f>D125</f>
        <v>2960</v>
      </c>
      <c r="E123" s="19">
        <f t="shared" si="2"/>
        <v>100</v>
      </c>
      <c r="F123" s="19">
        <f t="shared" si="3"/>
        <v>0</v>
      </c>
    </row>
    <row r="124" spans="1:6" ht="6.75" customHeight="1" hidden="1">
      <c r="A124" s="15" t="s">
        <v>241</v>
      </c>
      <c r="B124" s="18" t="s">
        <v>242</v>
      </c>
      <c r="C124" s="19"/>
      <c r="D124" s="19"/>
      <c r="E124" s="19" t="e">
        <f t="shared" si="2"/>
        <v>#DIV/0!</v>
      </c>
      <c r="F124" s="19">
        <f t="shared" si="3"/>
        <v>0</v>
      </c>
    </row>
    <row r="125" spans="1:6" ht="15.75" customHeight="1" hidden="1">
      <c r="A125" s="15" t="s">
        <v>332</v>
      </c>
      <c r="B125" s="18" t="s">
        <v>242</v>
      </c>
      <c r="C125" s="19">
        <v>2960</v>
      </c>
      <c r="D125" s="19">
        <v>2960</v>
      </c>
      <c r="E125" s="19">
        <f t="shared" si="2"/>
        <v>100</v>
      </c>
      <c r="F125" s="19">
        <f t="shared" si="3"/>
        <v>0</v>
      </c>
    </row>
    <row r="126" spans="1:6" ht="12.75">
      <c r="A126" s="15" t="s">
        <v>18</v>
      </c>
      <c r="B126" s="26" t="s">
        <v>41</v>
      </c>
      <c r="C126" s="19">
        <f>C127+C201+C209</f>
        <v>2115787.23905</v>
      </c>
      <c r="D126" s="19">
        <f>D127+D201+D209</f>
        <v>2115787.23905</v>
      </c>
      <c r="E126" s="19">
        <f t="shared" si="2"/>
        <v>100</v>
      </c>
      <c r="F126" s="19">
        <f t="shared" si="3"/>
        <v>0</v>
      </c>
    </row>
    <row r="127" spans="1:6" ht="25.5">
      <c r="A127" s="15" t="s">
        <v>6</v>
      </c>
      <c r="B127" s="18" t="s">
        <v>42</v>
      </c>
      <c r="C127" s="19">
        <f>C128+C129+C166+C185</f>
        <v>2127417.65676</v>
      </c>
      <c r="D127" s="19">
        <f>D128+D129+D166+D185</f>
        <v>2127417.65676</v>
      </c>
      <c r="E127" s="19">
        <f t="shared" si="2"/>
        <v>100</v>
      </c>
      <c r="F127" s="19">
        <f t="shared" si="3"/>
        <v>0</v>
      </c>
    </row>
    <row r="128" spans="1:6" ht="25.5">
      <c r="A128" s="15" t="s">
        <v>52</v>
      </c>
      <c r="B128" s="18" t="s">
        <v>43</v>
      </c>
      <c r="C128" s="19">
        <f>5000+1000+1200</f>
        <v>7200</v>
      </c>
      <c r="D128" s="19">
        <f>5000+1000+1200</f>
        <v>7200</v>
      </c>
      <c r="E128" s="19">
        <f t="shared" si="2"/>
        <v>100</v>
      </c>
      <c r="F128" s="19">
        <f t="shared" si="3"/>
        <v>0</v>
      </c>
    </row>
    <row r="129" spans="1:6" ht="25.5">
      <c r="A129" s="15" t="s">
        <v>53</v>
      </c>
      <c r="B129" s="18" t="s">
        <v>44</v>
      </c>
      <c r="C129" s="19">
        <f>C130+C132+C133+C134+C135+C136+C137+C138+C139+C140+C141+C142+C143+C144+C145</f>
        <v>791710.92458</v>
      </c>
      <c r="D129" s="19">
        <f>D130+D132+D133+D134+D135+D136+D137+D138+D139+D140+D141+D142+D143+D144+D145</f>
        <v>791710.92458</v>
      </c>
      <c r="E129" s="19">
        <f t="shared" si="2"/>
        <v>100</v>
      </c>
      <c r="F129" s="19">
        <f t="shared" si="3"/>
        <v>0</v>
      </c>
    </row>
    <row r="130" spans="1:6" ht="28.5" customHeight="1">
      <c r="A130" s="15" t="s">
        <v>333</v>
      </c>
      <c r="B130" s="21" t="s">
        <v>334</v>
      </c>
      <c r="C130" s="19">
        <v>61250.65368</v>
      </c>
      <c r="D130" s="19">
        <v>61250.65368</v>
      </c>
      <c r="E130" s="19">
        <f t="shared" si="2"/>
        <v>100</v>
      </c>
      <c r="F130" s="19">
        <f t="shared" si="3"/>
        <v>0</v>
      </c>
    </row>
    <row r="131" spans="1:6" ht="38.25" hidden="1">
      <c r="A131" s="15" t="s">
        <v>54</v>
      </c>
      <c r="B131" s="21" t="s">
        <v>243</v>
      </c>
      <c r="C131" s="19"/>
      <c r="D131" s="19"/>
      <c r="E131" s="19" t="e">
        <f t="shared" si="2"/>
        <v>#DIV/0!</v>
      </c>
      <c r="F131" s="19">
        <f t="shared" si="3"/>
        <v>0</v>
      </c>
    </row>
    <row r="132" spans="1:6" ht="51">
      <c r="A132" s="15" t="s">
        <v>55</v>
      </c>
      <c r="B132" s="21" t="s">
        <v>49</v>
      </c>
      <c r="C132" s="19">
        <f>761.04521+75343.4+22157.27273</f>
        <v>98261.71793999999</v>
      </c>
      <c r="D132" s="19">
        <f>761.04521+75343.4+22157.27273</f>
        <v>98261.71793999999</v>
      </c>
      <c r="E132" s="19">
        <f t="shared" si="2"/>
        <v>100</v>
      </c>
      <c r="F132" s="19">
        <f t="shared" si="3"/>
        <v>0</v>
      </c>
    </row>
    <row r="133" spans="1:6" ht="6.75" customHeight="1" hidden="1">
      <c r="A133" s="22" t="s">
        <v>244</v>
      </c>
      <c r="B133" s="23" t="s">
        <v>245</v>
      </c>
      <c r="C133" s="19"/>
      <c r="D133" s="19"/>
      <c r="E133" s="19" t="e">
        <f t="shared" si="2"/>
        <v>#DIV/0!</v>
      </c>
      <c r="F133" s="19">
        <f t="shared" si="3"/>
        <v>0</v>
      </c>
    </row>
    <row r="134" spans="1:6" ht="89.25" customHeight="1">
      <c r="A134" s="22" t="s">
        <v>65</v>
      </c>
      <c r="B134" s="21" t="s">
        <v>246</v>
      </c>
      <c r="C134" s="19">
        <v>7404.0404</v>
      </c>
      <c r="D134" s="19">
        <v>7404.0404</v>
      </c>
      <c r="E134" s="19">
        <f aca="true" t="shared" si="4" ref="E134:E197">D134/C134*100</f>
        <v>100</v>
      </c>
      <c r="F134" s="19">
        <f aca="true" t="shared" si="5" ref="F134:F197">D134-C134</f>
        <v>0</v>
      </c>
    </row>
    <row r="135" spans="1:6" ht="51" hidden="1">
      <c r="A135" s="22" t="s">
        <v>247</v>
      </c>
      <c r="B135" s="21" t="s">
        <v>248</v>
      </c>
      <c r="C135" s="19"/>
      <c r="D135" s="19"/>
      <c r="E135" s="19" t="e">
        <f t="shared" si="4"/>
        <v>#DIV/0!</v>
      </c>
      <c r="F135" s="19">
        <f t="shared" si="5"/>
        <v>0</v>
      </c>
    </row>
    <row r="136" spans="1:6" ht="51">
      <c r="A136" s="22" t="s">
        <v>66</v>
      </c>
      <c r="B136" s="23" t="s">
        <v>335</v>
      </c>
      <c r="C136" s="19">
        <v>493.19394</v>
      </c>
      <c r="D136" s="19">
        <v>493.19394</v>
      </c>
      <c r="E136" s="19">
        <f t="shared" si="4"/>
        <v>100</v>
      </c>
      <c r="F136" s="19">
        <f t="shared" si="5"/>
        <v>0</v>
      </c>
    </row>
    <row r="137" spans="1:6" ht="51">
      <c r="A137" s="22" t="s">
        <v>336</v>
      </c>
      <c r="B137" s="23" t="s">
        <v>67</v>
      </c>
      <c r="C137" s="19">
        <v>57600.12706</v>
      </c>
      <c r="D137" s="19">
        <v>57600.12706</v>
      </c>
      <c r="E137" s="19">
        <f t="shared" si="4"/>
        <v>100</v>
      </c>
      <c r="F137" s="19">
        <f t="shared" si="5"/>
        <v>0</v>
      </c>
    </row>
    <row r="138" spans="1:6" ht="51">
      <c r="A138" s="22" t="s">
        <v>337</v>
      </c>
      <c r="B138" s="23" t="s">
        <v>338</v>
      </c>
      <c r="C138" s="19">
        <v>100000</v>
      </c>
      <c r="D138" s="19">
        <v>100000</v>
      </c>
      <c r="E138" s="19">
        <f t="shared" si="4"/>
        <v>100</v>
      </c>
      <c r="F138" s="19">
        <f t="shared" si="5"/>
        <v>0</v>
      </c>
    </row>
    <row r="139" spans="1:6" ht="25.5">
      <c r="A139" s="22" t="s">
        <v>56</v>
      </c>
      <c r="B139" s="21" t="s">
        <v>50</v>
      </c>
      <c r="C139" s="19">
        <f>1487.3-1487.3+1368.5392</f>
        <v>1368.5392</v>
      </c>
      <c r="D139" s="19">
        <f>1487.3-1487.3+1368.5392</f>
        <v>1368.5392</v>
      </c>
      <c r="E139" s="19">
        <f t="shared" si="4"/>
        <v>100</v>
      </c>
      <c r="F139" s="19">
        <f t="shared" si="5"/>
        <v>0</v>
      </c>
    </row>
    <row r="140" spans="1:6" ht="16.5" customHeight="1">
      <c r="A140" s="22" t="s">
        <v>69</v>
      </c>
      <c r="B140" s="21" t="s">
        <v>249</v>
      </c>
      <c r="C140" s="19">
        <v>12.03174</v>
      </c>
      <c r="D140" s="19">
        <v>12.03174</v>
      </c>
      <c r="E140" s="19">
        <f t="shared" si="4"/>
        <v>100</v>
      </c>
      <c r="F140" s="19">
        <f t="shared" si="5"/>
        <v>0</v>
      </c>
    </row>
    <row r="141" spans="1:6" ht="25.5">
      <c r="A141" s="22" t="s">
        <v>57</v>
      </c>
      <c r="B141" s="18" t="s">
        <v>68</v>
      </c>
      <c r="C141" s="19">
        <v>40377.37372</v>
      </c>
      <c r="D141" s="19">
        <v>40377.37372</v>
      </c>
      <c r="E141" s="19">
        <f t="shared" si="4"/>
        <v>100</v>
      </c>
      <c r="F141" s="19">
        <f t="shared" si="5"/>
        <v>0</v>
      </c>
    </row>
    <row r="142" spans="1:6" ht="25.5">
      <c r="A142" s="22" t="s">
        <v>339</v>
      </c>
      <c r="B142" s="18" t="s">
        <v>340</v>
      </c>
      <c r="C142" s="19">
        <v>115761.9276</v>
      </c>
      <c r="D142" s="19">
        <v>115761.9276</v>
      </c>
      <c r="E142" s="19">
        <f t="shared" si="4"/>
        <v>100</v>
      </c>
      <c r="F142" s="19">
        <f t="shared" si="5"/>
        <v>0</v>
      </c>
    </row>
    <row r="143" spans="1:6" ht="26.25" customHeight="1">
      <c r="A143" s="22" t="s">
        <v>341</v>
      </c>
      <c r="B143" s="18" t="s">
        <v>334</v>
      </c>
      <c r="C143" s="19">
        <v>132212.7</v>
      </c>
      <c r="D143" s="19">
        <v>132212.7</v>
      </c>
      <c r="E143" s="19">
        <f t="shared" si="4"/>
        <v>100</v>
      </c>
      <c r="F143" s="19">
        <f t="shared" si="5"/>
        <v>0</v>
      </c>
    </row>
    <row r="144" spans="1:6" ht="68.25" customHeight="1">
      <c r="A144" s="22" t="s">
        <v>250</v>
      </c>
      <c r="B144" s="18" t="s">
        <v>251</v>
      </c>
      <c r="C144" s="19">
        <f>69909.19192</f>
        <v>69909.19192</v>
      </c>
      <c r="D144" s="19">
        <f>69909.19192</f>
        <v>69909.19192</v>
      </c>
      <c r="E144" s="19">
        <f t="shared" si="4"/>
        <v>100</v>
      </c>
      <c r="F144" s="19">
        <f t="shared" si="5"/>
        <v>0</v>
      </c>
    </row>
    <row r="145" spans="1:6" ht="12.75">
      <c r="A145" s="22" t="s">
        <v>58</v>
      </c>
      <c r="B145" s="18" t="s">
        <v>45</v>
      </c>
      <c r="C145" s="19">
        <f>C146+C147+C148+C149+C150+C151+C152+C153+C154+C155+C156+C157+C158+C159+C160+C161+C162+C163+C164+C165</f>
        <v>107059.42738</v>
      </c>
      <c r="D145" s="19">
        <f>D146+D147+D148+D149+D150+D151+D152+D153+D154+D155+D156+D157+D158+D159+D160+D161+D162+D163+D164+D165</f>
        <v>107059.42738</v>
      </c>
      <c r="E145" s="19">
        <f t="shared" si="4"/>
        <v>100</v>
      </c>
      <c r="F145" s="19">
        <f t="shared" si="5"/>
        <v>0</v>
      </c>
    </row>
    <row r="146" spans="1:6" ht="6.75" customHeight="1" hidden="1">
      <c r="A146" s="22" t="s">
        <v>58</v>
      </c>
      <c r="B146" s="18" t="s">
        <v>252</v>
      </c>
      <c r="C146" s="19">
        <v>6320.9</v>
      </c>
      <c r="D146" s="19">
        <v>6320.9</v>
      </c>
      <c r="E146" s="19">
        <f t="shared" si="4"/>
        <v>100</v>
      </c>
      <c r="F146" s="19">
        <f t="shared" si="5"/>
        <v>0</v>
      </c>
    </row>
    <row r="147" spans="1:6" ht="6.75" customHeight="1" hidden="1">
      <c r="A147" s="22" t="s">
        <v>58</v>
      </c>
      <c r="B147" s="18" t="s">
        <v>342</v>
      </c>
      <c r="C147" s="19">
        <v>5000</v>
      </c>
      <c r="D147" s="19">
        <v>5000</v>
      </c>
      <c r="E147" s="19">
        <f t="shared" si="4"/>
        <v>100</v>
      </c>
      <c r="F147" s="19">
        <f t="shared" si="5"/>
        <v>0</v>
      </c>
    </row>
    <row r="148" spans="1:6" ht="51" hidden="1">
      <c r="A148" s="22" t="s">
        <v>58</v>
      </c>
      <c r="B148" s="18" t="s">
        <v>253</v>
      </c>
      <c r="C148" s="19"/>
      <c r="D148" s="19"/>
      <c r="E148" s="19" t="e">
        <f t="shared" si="4"/>
        <v>#DIV/0!</v>
      </c>
      <c r="F148" s="19">
        <f t="shared" si="5"/>
        <v>0</v>
      </c>
    </row>
    <row r="149" spans="1:6" ht="76.5" hidden="1">
      <c r="A149" s="22" t="s">
        <v>58</v>
      </c>
      <c r="B149" s="21" t="s">
        <v>254</v>
      </c>
      <c r="C149" s="19">
        <v>2396.7</v>
      </c>
      <c r="D149" s="19">
        <v>2396.7</v>
      </c>
      <c r="E149" s="19">
        <f t="shared" si="4"/>
        <v>100</v>
      </c>
      <c r="F149" s="19">
        <f t="shared" si="5"/>
        <v>0</v>
      </c>
    </row>
    <row r="150" spans="1:6" ht="38.25" hidden="1">
      <c r="A150" s="22" t="s">
        <v>58</v>
      </c>
      <c r="B150" s="21" t="s">
        <v>255</v>
      </c>
      <c r="C150" s="19"/>
      <c r="D150" s="19"/>
      <c r="E150" s="19" t="e">
        <f t="shared" si="4"/>
        <v>#DIV/0!</v>
      </c>
      <c r="F150" s="19">
        <f t="shared" si="5"/>
        <v>0</v>
      </c>
    </row>
    <row r="151" spans="1:6" ht="76.5" hidden="1">
      <c r="A151" s="22" t="s">
        <v>58</v>
      </c>
      <c r="B151" s="21" t="s">
        <v>256</v>
      </c>
      <c r="C151" s="19">
        <v>1000</v>
      </c>
      <c r="D151" s="19">
        <v>1000</v>
      </c>
      <c r="E151" s="19">
        <f t="shared" si="4"/>
        <v>100</v>
      </c>
      <c r="F151" s="19">
        <f t="shared" si="5"/>
        <v>0</v>
      </c>
    </row>
    <row r="152" spans="1:6" ht="63.75" hidden="1">
      <c r="A152" s="22" t="s">
        <v>58</v>
      </c>
      <c r="B152" s="21" t="s">
        <v>257</v>
      </c>
      <c r="C152" s="19">
        <f>40.4+12.8</f>
        <v>53.2</v>
      </c>
      <c r="D152" s="19">
        <f>40.4+12.8</f>
        <v>53.2</v>
      </c>
      <c r="E152" s="19">
        <f t="shared" si="4"/>
        <v>100</v>
      </c>
      <c r="F152" s="19">
        <f t="shared" si="5"/>
        <v>0</v>
      </c>
    </row>
    <row r="153" spans="1:6" ht="38.25" hidden="1">
      <c r="A153" s="22" t="s">
        <v>58</v>
      </c>
      <c r="B153" s="21" t="s">
        <v>258</v>
      </c>
      <c r="C153" s="19">
        <v>9.5</v>
      </c>
      <c r="D153" s="19">
        <v>9.5</v>
      </c>
      <c r="E153" s="19">
        <f t="shared" si="4"/>
        <v>100</v>
      </c>
      <c r="F153" s="19">
        <f t="shared" si="5"/>
        <v>0</v>
      </c>
    </row>
    <row r="154" spans="1:6" ht="51" hidden="1">
      <c r="A154" s="22" t="s">
        <v>58</v>
      </c>
      <c r="B154" s="23" t="s">
        <v>259</v>
      </c>
      <c r="C154" s="19">
        <v>4939.3</v>
      </c>
      <c r="D154" s="19">
        <v>4939.3</v>
      </c>
      <c r="E154" s="19">
        <f t="shared" si="4"/>
        <v>100</v>
      </c>
      <c r="F154" s="19">
        <f t="shared" si="5"/>
        <v>0</v>
      </c>
    </row>
    <row r="155" spans="1:6" ht="25.5" hidden="1">
      <c r="A155" s="22" t="s">
        <v>58</v>
      </c>
      <c r="B155" s="29" t="s">
        <v>260</v>
      </c>
      <c r="C155" s="19">
        <v>1360</v>
      </c>
      <c r="D155" s="19">
        <v>1360</v>
      </c>
      <c r="E155" s="19">
        <f t="shared" si="4"/>
        <v>100</v>
      </c>
      <c r="F155" s="19">
        <f t="shared" si="5"/>
        <v>0</v>
      </c>
    </row>
    <row r="156" spans="1:6" ht="38.25" hidden="1">
      <c r="A156" s="22" t="s">
        <v>58</v>
      </c>
      <c r="B156" s="23" t="s">
        <v>261</v>
      </c>
      <c r="C156" s="19">
        <v>6000</v>
      </c>
      <c r="D156" s="19">
        <v>6000</v>
      </c>
      <c r="E156" s="19">
        <f t="shared" si="4"/>
        <v>100</v>
      </c>
      <c r="F156" s="19">
        <f t="shared" si="5"/>
        <v>0</v>
      </c>
    </row>
    <row r="157" spans="1:6" ht="25.5" hidden="1">
      <c r="A157" s="22" t="s">
        <v>58</v>
      </c>
      <c r="B157" s="23" t="s">
        <v>262</v>
      </c>
      <c r="C157" s="19"/>
      <c r="D157" s="19"/>
      <c r="E157" s="19" t="e">
        <f t="shared" si="4"/>
        <v>#DIV/0!</v>
      </c>
      <c r="F157" s="19">
        <f t="shared" si="5"/>
        <v>0</v>
      </c>
    </row>
    <row r="158" spans="1:6" ht="38.25" hidden="1">
      <c r="A158" s="22" t="s">
        <v>58</v>
      </c>
      <c r="B158" s="23" t="s">
        <v>343</v>
      </c>
      <c r="C158" s="19">
        <f>3895.37599+40000+14000+5962.2</f>
        <v>63857.57599</v>
      </c>
      <c r="D158" s="19">
        <f>3895.37599+40000+14000+5962.2</f>
        <v>63857.57599</v>
      </c>
      <c r="E158" s="19">
        <f t="shared" si="4"/>
        <v>100</v>
      </c>
      <c r="F158" s="19">
        <f t="shared" si="5"/>
        <v>0</v>
      </c>
    </row>
    <row r="159" spans="1:6" ht="12.75" hidden="1">
      <c r="A159" s="22" t="s">
        <v>58</v>
      </c>
      <c r="B159" s="23" t="s">
        <v>263</v>
      </c>
      <c r="C159" s="19">
        <v>442.4</v>
      </c>
      <c r="D159" s="19">
        <v>442.4</v>
      </c>
      <c r="E159" s="19">
        <f t="shared" si="4"/>
        <v>100</v>
      </c>
      <c r="F159" s="19">
        <f t="shared" si="5"/>
        <v>0</v>
      </c>
    </row>
    <row r="160" spans="1:6" ht="38.25" hidden="1">
      <c r="A160" s="22" t="s">
        <v>58</v>
      </c>
      <c r="B160" s="18" t="s">
        <v>264</v>
      </c>
      <c r="C160" s="19"/>
      <c r="D160" s="19"/>
      <c r="E160" s="19" t="e">
        <f t="shared" si="4"/>
        <v>#DIV/0!</v>
      </c>
      <c r="F160" s="19">
        <f t="shared" si="5"/>
        <v>0</v>
      </c>
    </row>
    <row r="161" spans="1:6" ht="6.75" customHeight="1" hidden="1">
      <c r="A161" s="22" t="s">
        <v>58</v>
      </c>
      <c r="B161" s="18" t="s">
        <v>265</v>
      </c>
      <c r="C161" s="19"/>
      <c r="D161" s="19"/>
      <c r="E161" s="19" t="e">
        <f t="shared" si="4"/>
        <v>#DIV/0!</v>
      </c>
      <c r="F161" s="19">
        <f t="shared" si="5"/>
        <v>0</v>
      </c>
    </row>
    <row r="162" spans="1:6" ht="25.5" hidden="1">
      <c r="A162" s="22" t="s">
        <v>58</v>
      </c>
      <c r="B162" s="18" t="s">
        <v>340</v>
      </c>
      <c r="C162" s="19">
        <v>7355.8089</v>
      </c>
      <c r="D162" s="19">
        <v>7355.8089</v>
      </c>
      <c r="E162" s="19">
        <f t="shared" si="4"/>
        <v>100</v>
      </c>
      <c r="F162" s="19">
        <f t="shared" si="5"/>
        <v>0</v>
      </c>
    </row>
    <row r="163" spans="1:6" ht="25.5" hidden="1">
      <c r="A163" s="22" t="s">
        <v>58</v>
      </c>
      <c r="B163" s="18" t="s">
        <v>266</v>
      </c>
      <c r="C163" s="19">
        <v>576.1</v>
      </c>
      <c r="D163" s="19">
        <v>576.1</v>
      </c>
      <c r="E163" s="19">
        <f t="shared" si="4"/>
        <v>100</v>
      </c>
      <c r="F163" s="19">
        <f t="shared" si="5"/>
        <v>0</v>
      </c>
    </row>
    <row r="164" spans="1:6" ht="38.25" hidden="1">
      <c r="A164" s="22" t="s">
        <v>58</v>
      </c>
      <c r="B164" s="18" t="s">
        <v>267</v>
      </c>
      <c r="C164" s="19">
        <v>4962.8</v>
      </c>
      <c r="D164" s="19">
        <v>4962.8</v>
      </c>
      <c r="E164" s="19">
        <f t="shared" si="4"/>
        <v>100</v>
      </c>
      <c r="F164" s="19">
        <f t="shared" si="5"/>
        <v>0</v>
      </c>
    </row>
    <row r="165" spans="1:6" ht="25.5" hidden="1">
      <c r="A165" s="22" t="s">
        <v>58</v>
      </c>
      <c r="B165" s="18" t="s">
        <v>344</v>
      </c>
      <c r="C165" s="19">
        <v>2785.14249</v>
      </c>
      <c r="D165" s="19">
        <v>2785.14249</v>
      </c>
      <c r="E165" s="19">
        <f t="shared" si="4"/>
        <v>100</v>
      </c>
      <c r="F165" s="19">
        <f t="shared" si="5"/>
        <v>0</v>
      </c>
    </row>
    <row r="166" spans="1:6" ht="12.75">
      <c r="A166" s="22" t="s">
        <v>59</v>
      </c>
      <c r="B166" s="18" t="s">
        <v>73</v>
      </c>
      <c r="C166" s="19">
        <f>C167+C179+C180+C181+C182+C183+C184</f>
        <v>917192.922</v>
      </c>
      <c r="D166" s="19">
        <f>D167+D179+D180+D181+D182+D183+D184</f>
        <v>917192.922</v>
      </c>
      <c r="E166" s="19">
        <f t="shared" si="4"/>
        <v>100</v>
      </c>
      <c r="F166" s="19">
        <f t="shared" si="5"/>
        <v>0</v>
      </c>
    </row>
    <row r="167" spans="1:6" ht="25.5">
      <c r="A167" s="22" t="s">
        <v>60</v>
      </c>
      <c r="B167" s="18" t="s">
        <v>46</v>
      </c>
      <c r="C167" s="19">
        <f>C168+C169+C170+C171+C172+C173+C174+C175+C176+C177+C178</f>
        <v>897974</v>
      </c>
      <c r="D167" s="19">
        <f>D168+D169+D170+D171+D172+D173+D174+D175+D176+D177+D178</f>
        <v>897974</v>
      </c>
      <c r="E167" s="19">
        <f t="shared" si="4"/>
        <v>100</v>
      </c>
      <c r="F167" s="19">
        <f t="shared" si="5"/>
        <v>0</v>
      </c>
    </row>
    <row r="168" spans="1:6" ht="63.75" hidden="1">
      <c r="A168" s="22" t="s">
        <v>60</v>
      </c>
      <c r="B168" s="21" t="s">
        <v>268</v>
      </c>
      <c r="C168" s="19">
        <v>1812.3</v>
      </c>
      <c r="D168" s="19">
        <v>1812.3</v>
      </c>
      <c r="E168" s="19">
        <f t="shared" si="4"/>
        <v>100</v>
      </c>
      <c r="F168" s="19">
        <f t="shared" si="5"/>
        <v>0</v>
      </c>
    </row>
    <row r="169" spans="1:6" ht="6.75" customHeight="1" hidden="1">
      <c r="A169" s="22" t="s">
        <v>60</v>
      </c>
      <c r="B169" s="18" t="s">
        <v>269</v>
      </c>
      <c r="C169" s="19">
        <f>4508.7+138.5</f>
        <v>4647.2</v>
      </c>
      <c r="D169" s="19">
        <f>4508.7+138.5</f>
        <v>4647.2</v>
      </c>
      <c r="E169" s="19">
        <f t="shared" si="4"/>
        <v>100</v>
      </c>
      <c r="F169" s="19">
        <f t="shared" si="5"/>
        <v>0</v>
      </c>
    </row>
    <row r="170" spans="1:6" ht="6.75" customHeight="1" hidden="1">
      <c r="A170" s="22" t="s">
        <v>60</v>
      </c>
      <c r="B170" s="18" t="s">
        <v>270</v>
      </c>
      <c r="C170" s="19">
        <v>0.4</v>
      </c>
      <c r="D170" s="19">
        <v>0.4</v>
      </c>
      <c r="E170" s="19">
        <f t="shared" si="4"/>
        <v>100</v>
      </c>
      <c r="F170" s="19">
        <f t="shared" si="5"/>
        <v>0</v>
      </c>
    </row>
    <row r="171" spans="1:6" ht="38.25" hidden="1">
      <c r="A171" s="22" t="s">
        <v>60</v>
      </c>
      <c r="B171" s="18" t="s">
        <v>271</v>
      </c>
      <c r="C171" s="19">
        <v>2667.8</v>
      </c>
      <c r="D171" s="19">
        <v>2667.8</v>
      </c>
      <c r="E171" s="19">
        <f t="shared" si="4"/>
        <v>100</v>
      </c>
      <c r="F171" s="19">
        <f t="shared" si="5"/>
        <v>0</v>
      </c>
    </row>
    <row r="172" spans="1:6" ht="38.25" hidden="1">
      <c r="A172" s="22" t="s">
        <v>60</v>
      </c>
      <c r="B172" s="21" t="s">
        <v>272</v>
      </c>
      <c r="C172" s="19">
        <v>263.7</v>
      </c>
      <c r="D172" s="19">
        <v>263.7</v>
      </c>
      <c r="E172" s="19">
        <f t="shared" si="4"/>
        <v>100</v>
      </c>
      <c r="F172" s="19">
        <f t="shared" si="5"/>
        <v>0</v>
      </c>
    </row>
    <row r="173" spans="1:6" ht="6.75" customHeight="1" hidden="1">
      <c r="A173" s="22" t="s">
        <v>60</v>
      </c>
      <c r="B173" s="18" t="s">
        <v>273</v>
      </c>
      <c r="C173" s="19">
        <v>35144.5</v>
      </c>
      <c r="D173" s="19">
        <v>35144.5</v>
      </c>
      <c r="E173" s="19">
        <f t="shared" si="4"/>
        <v>100</v>
      </c>
      <c r="F173" s="19">
        <f t="shared" si="5"/>
        <v>0</v>
      </c>
    </row>
    <row r="174" spans="1:6" ht="127.5" hidden="1">
      <c r="A174" s="22" t="s">
        <v>60</v>
      </c>
      <c r="B174" s="21" t="s">
        <v>274</v>
      </c>
      <c r="C174" s="19">
        <f>767797.5+37809+18917.2</f>
        <v>824523.7</v>
      </c>
      <c r="D174" s="19">
        <f>767797.5+37809+18917.2</f>
        <v>824523.7</v>
      </c>
      <c r="E174" s="19">
        <f t="shared" si="4"/>
        <v>100</v>
      </c>
      <c r="F174" s="19">
        <f t="shared" si="5"/>
        <v>0</v>
      </c>
    </row>
    <row r="175" spans="1:6" ht="102" hidden="1">
      <c r="A175" s="22" t="s">
        <v>60</v>
      </c>
      <c r="B175" s="21" t="s">
        <v>275</v>
      </c>
      <c r="C175" s="19">
        <v>19308.4</v>
      </c>
      <c r="D175" s="19">
        <v>19308.4</v>
      </c>
      <c r="E175" s="19">
        <f t="shared" si="4"/>
        <v>100</v>
      </c>
      <c r="F175" s="19">
        <f t="shared" si="5"/>
        <v>0</v>
      </c>
    </row>
    <row r="176" spans="1:6" ht="38.25" hidden="1">
      <c r="A176" s="22" t="s">
        <v>60</v>
      </c>
      <c r="B176" s="18" t="s">
        <v>276</v>
      </c>
      <c r="C176" s="19">
        <f>705.2-23.8</f>
        <v>681.4000000000001</v>
      </c>
      <c r="D176" s="19">
        <f>705.2-23.8</f>
        <v>681.4000000000001</v>
      </c>
      <c r="E176" s="19">
        <f t="shared" si="4"/>
        <v>100</v>
      </c>
      <c r="F176" s="19">
        <f t="shared" si="5"/>
        <v>0</v>
      </c>
    </row>
    <row r="177" spans="1:6" ht="63.75" hidden="1">
      <c r="A177" s="22" t="s">
        <v>60</v>
      </c>
      <c r="B177" s="18" t="s">
        <v>277</v>
      </c>
      <c r="C177" s="19">
        <v>286.5</v>
      </c>
      <c r="D177" s="19">
        <v>286.5</v>
      </c>
      <c r="E177" s="19">
        <f t="shared" si="4"/>
        <v>100</v>
      </c>
      <c r="F177" s="19">
        <f t="shared" si="5"/>
        <v>0</v>
      </c>
    </row>
    <row r="178" spans="1:6" ht="38.25" hidden="1">
      <c r="A178" s="22" t="s">
        <v>60</v>
      </c>
      <c r="B178" s="18" t="s">
        <v>278</v>
      </c>
      <c r="C178" s="19">
        <v>8638.1</v>
      </c>
      <c r="D178" s="19">
        <v>8638.1</v>
      </c>
      <c r="E178" s="19">
        <f t="shared" si="4"/>
        <v>100</v>
      </c>
      <c r="F178" s="19">
        <f t="shared" si="5"/>
        <v>0</v>
      </c>
    </row>
    <row r="179" spans="1:6" ht="51">
      <c r="A179" s="22" t="s">
        <v>61</v>
      </c>
      <c r="B179" s="18" t="s">
        <v>47</v>
      </c>
      <c r="C179" s="19">
        <v>14125</v>
      </c>
      <c r="D179" s="19">
        <v>14125</v>
      </c>
      <c r="E179" s="19">
        <f t="shared" si="4"/>
        <v>100</v>
      </c>
      <c r="F179" s="19">
        <f t="shared" si="5"/>
        <v>0</v>
      </c>
    </row>
    <row r="180" spans="1:6" ht="38.25">
      <c r="A180" s="22" t="s">
        <v>62</v>
      </c>
      <c r="B180" s="18" t="s">
        <v>279</v>
      </c>
      <c r="C180" s="19">
        <v>362.6</v>
      </c>
      <c r="D180" s="19">
        <v>362.6</v>
      </c>
      <c r="E180" s="19">
        <f t="shared" si="4"/>
        <v>100</v>
      </c>
      <c r="F180" s="19">
        <f t="shared" si="5"/>
        <v>0</v>
      </c>
    </row>
    <row r="181" spans="1:6" ht="76.5" hidden="1">
      <c r="A181" s="22" t="s">
        <v>280</v>
      </c>
      <c r="B181" s="21" t="s">
        <v>281</v>
      </c>
      <c r="C181" s="19"/>
      <c r="D181" s="19"/>
      <c r="E181" s="19" t="e">
        <f t="shared" si="4"/>
        <v>#DIV/0!</v>
      </c>
      <c r="F181" s="19">
        <f t="shared" si="5"/>
        <v>0</v>
      </c>
    </row>
    <row r="182" spans="1:6" ht="51" hidden="1">
      <c r="A182" s="22" t="s">
        <v>282</v>
      </c>
      <c r="B182" s="21" t="s">
        <v>283</v>
      </c>
      <c r="C182" s="19"/>
      <c r="D182" s="19"/>
      <c r="E182" s="19" t="e">
        <f t="shared" si="4"/>
        <v>#DIV/0!</v>
      </c>
      <c r="F182" s="19">
        <f t="shared" si="5"/>
        <v>0</v>
      </c>
    </row>
    <row r="183" spans="1:6" ht="51">
      <c r="A183" s="22" t="s">
        <v>63</v>
      </c>
      <c r="B183" s="21" t="s">
        <v>345</v>
      </c>
      <c r="C183" s="19">
        <f>10826.5-5979.33-115.848</f>
        <v>4731.322</v>
      </c>
      <c r="D183" s="19">
        <f>10826.5-5979.33-115.848</f>
        <v>4731.322</v>
      </c>
      <c r="E183" s="19">
        <f t="shared" si="4"/>
        <v>100</v>
      </c>
      <c r="F183" s="19">
        <f t="shared" si="5"/>
        <v>0</v>
      </c>
    </row>
    <row r="184" spans="1:6" ht="25.5" hidden="1">
      <c r="A184" s="22" t="s">
        <v>70</v>
      </c>
      <c r="B184" s="21" t="s">
        <v>74</v>
      </c>
      <c r="C184" s="19"/>
      <c r="D184" s="19"/>
      <c r="E184" s="19" t="e">
        <f t="shared" si="4"/>
        <v>#DIV/0!</v>
      </c>
      <c r="F184" s="19">
        <f t="shared" si="5"/>
        <v>0</v>
      </c>
    </row>
    <row r="185" spans="1:6" ht="12.75">
      <c r="A185" s="22" t="s">
        <v>64</v>
      </c>
      <c r="B185" s="18" t="s">
        <v>19</v>
      </c>
      <c r="C185" s="19">
        <f>C186+C187+C194+C195+C196+C197</f>
        <v>411313.81018</v>
      </c>
      <c r="D185" s="19">
        <f>D186+D187+D194+D195+D196+D197</f>
        <v>411313.81018</v>
      </c>
      <c r="E185" s="19">
        <f t="shared" si="4"/>
        <v>100</v>
      </c>
      <c r="F185" s="19">
        <f t="shared" si="5"/>
        <v>0</v>
      </c>
    </row>
    <row r="186" spans="1:6" ht="51">
      <c r="A186" s="22" t="s">
        <v>71</v>
      </c>
      <c r="B186" s="18" t="s">
        <v>284</v>
      </c>
      <c r="C186" s="19">
        <f>44528.8+1624.2</f>
        <v>46153</v>
      </c>
      <c r="D186" s="19">
        <f>44528.8+1624.2</f>
        <v>46153</v>
      </c>
      <c r="E186" s="19">
        <f t="shared" si="4"/>
        <v>100</v>
      </c>
      <c r="F186" s="19">
        <f t="shared" si="5"/>
        <v>0</v>
      </c>
    </row>
    <row r="187" spans="1:6" ht="51">
      <c r="A187" s="22" t="s">
        <v>72</v>
      </c>
      <c r="B187" s="18" t="s">
        <v>75</v>
      </c>
      <c r="C187" s="19">
        <f>C188+C189+C190+C191+C192+C193</f>
        <v>25089.51918</v>
      </c>
      <c r="D187" s="19">
        <f>D188+D189+D190+D191+D192+D193</f>
        <v>25089.51918</v>
      </c>
      <c r="E187" s="19">
        <f t="shared" si="4"/>
        <v>100</v>
      </c>
      <c r="F187" s="19">
        <f t="shared" si="5"/>
        <v>0</v>
      </c>
    </row>
    <row r="188" spans="1:6" ht="6.75" customHeight="1" hidden="1">
      <c r="A188" s="22" t="s">
        <v>72</v>
      </c>
      <c r="B188" s="18"/>
      <c r="C188" s="19"/>
      <c r="D188" s="19"/>
      <c r="E188" s="19" t="e">
        <f t="shared" si="4"/>
        <v>#DIV/0!</v>
      </c>
      <c r="F188" s="19">
        <f t="shared" si="5"/>
        <v>0</v>
      </c>
    </row>
    <row r="189" spans="1:6" ht="6.75" customHeight="1" hidden="1">
      <c r="A189" s="22" t="s">
        <v>72</v>
      </c>
      <c r="B189" s="18" t="s">
        <v>346</v>
      </c>
      <c r="C189" s="19">
        <f>10000+22.00512+2178.50706+754.175</f>
        <v>12954.687179999999</v>
      </c>
      <c r="D189" s="19">
        <f>10000+22.00512+2178.50706+754.175</f>
        <v>12954.687179999999</v>
      </c>
      <c r="E189" s="19">
        <f t="shared" si="4"/>
        <v>100</v>
      </c>
      <c r="F189" s="19">
        <f t="shared" si="5"/>
        <v>0</v>
      </c>
    </row>
    <row r="190" spans="1:6" ht="6.75" customHeight="1" hidden="1">
      <c r="A190" s="22" t="s">
        <v>72</v>
      </c>
      <c r="B190" s="18" t="s">
        <v>285</v>
      </c>
      <c r="C190" s="19"/>
      <c r="D190" s="19"/>
      <c r="E190" s="19" t="e">
        <f t="shared" si="4"/>
        <v>#DIV/0!</v>
      </c>
      <c r="F190" s="19">
        <f t="shared" si="5"/>
        <v>0</v>
      </c>
    </row>
    <row r="191" spans="1:6" ht="6.75" customHeight="1" hidden="1">
      <c r="A191" s="22" t="s">
        <v>72</v>
      </c>
      <c r="B191" s="18" t="s">
        <v>286</v>
      </c>
      <c r="C191" s="19">
        <f>69.9526+6925.3074</f>
        <v>6995.259999999999</v>
      </c>
      <c r="D191" s="19">
        <f>69.9526+6925.3074</f>
        <v>6995.259999999999</v>
      </c>
      <c r="E191" s="19">
        <f t="shared" si="4"/>
        <v>100</v>
      </c>
      <c r="F191" s="19">
        <f t="shared" si="5"/>
        <v>0</v>
      </c>
    </row>
    <row r="192" spans="1:6" ht="6.75" customHeight="1" hidden="1">
      <c r="A192" s="22" t="s">
        <v>72</v>
      </c>
      <c r="B192" s="18" t="s">
        <v>287</v>
      </c>
      <c r="C192" s="19">
        <f>16000-16000</f>
        <v>0</v>
      </c>
      <c r="D192" s="19">
        <f>16000-16000</f>
        <v>0</v>
      </c>
      <c r="E192" s="19" t="e">
        <f t="shared" si="4"/>
        <v>#DIV/0!</v>
      </c>
      <c r="F192" s="19">
        <f t="shared" si="5"/>
        <v>0</v>
      </c>
    </row>
    <row r="193" spans="1:6" ht="6.75" customHeight="1" hidden="1">
      <c r="A193" s="22" t="s">
        <v>72</v>
      </c>
      <c r="B193" s="18" t="s">
        <v>288</v>
      </c>
      <c r="C193" s="19">
        <f>51.39572+5088.17628</f>
        <v>5139.572</v>
      </c>
      <c r="D193" s="19">
        <f>51.39572+5088.17628</f>
        <v>5139.572</v>
      </c>
      <c r="E193" s="19">
        <f t="shared" si="4"/>
        <v>100</v>
      </c>
      <c r="F193" s="19">
        <f t="shared" si="5"/>
        <v>0</v>
      </c>
    </row>
    <row r="194" spans="1:6" ht="6.75" customHeight="1" hidden="1">
      <c r="A194" s="22" t="s">
        <v>289</v>
      </c>
      <c r="B194" s="18" t="s">
        <v>290</v>
      </c>
      <c r="C194" s="19"/>
      <c r="D194" s="19"/>
      <c r="E194" s="19" t="e">
        <f t="shared" si="4"/>
        <v>#DIV/0!</v>
      </c>
      <c r="F194" s="19">
        <f t="shared" si="5"/>
        <v>0</v>
      </c>
    </row>
    <row r="195" spans="1:6" ht="51">
      <c r="A195" s="22" t="s">
        <v>51</v>
      </c>
      <c r="B195" s="18" t="s">
        <v>291</v>
      </c>
      <c r="C195" s="19">
        <f>118204.351-9062.91776+9900</f>
        <v>119041.43324</v>
      </c>
      <c r="D195" s="19">
        <f>118204.351-9062.91776+9900</f>
        <v>119041.43324</v>
      </c>
      <c r="E195" s="19">
        <f t="shared" si="4"/>
        <v>100</v>
      </c>
      <c r="F195" s="19">
        <f t="shared" si="5"/>
        <v>0</v>
      </c>
    </row>
    <row r="196" spans="1:6" ht="51">
      <c r="A196" s="22" t="s">
        <v>347</v>
      </c>
      <c r="B196" s="18" t="s">
        <v>348</v>
      </c>
      <c r="C196" s="19">
        <v>211172.94</v>
      </c>
      <c r="D196" s="19">
        <v>211172.94</v>
      </c>
      <c r="E196" s="19">
        <f t="shared" si="4"/>
        <v>100</v>
      </c>
      <c r="F196" s="19">
        <f t="shared" si="5"/>
        <v>0</v>
      </c>
    </row>
    <row r="197" spans="1:6" ht="30.75" customHeight="1">
      <c r="A197" s="22" t="s">
        <v>349</v>
      </c>
      <c r="B197" s="18" t="s">
        <v>350</v>
      </c>
      <c r="C197" s="19">
        <f>C198+C199+C200</f>
        <v>9856.91776</v>
      </c>
      <c r="D197" s="19">
        <f>D198+D199+D200</f>
        <v>9856.91776</v>
      </c>
      <c r="E197" s="19">
        <f t="shared" si="4"/>
        <v>100</v>
      </c>
      <c r="F197" s="19">
        <f t="shared" si="5"/>
        <v>0</v>
      </c>
    </row>
    <row r="198" spans="1:6" ht="6.75" customHeight="1" hidden="1">
      <c r="A198" s="22" t="s">
        <v>349</v>
      </c>
      <c r="B198" s="18" t="s">
        <v>350</v>
      </c>
      <c r="C198" s="19">
        <v>506.9</v>
      </c>
      <c r="D198" s="19">
        <v>506.9</v>
      </c>
      <c r="E198" s="19">
        <f aca="true" t="shared" si="6" ref="E198:E218">D198/C198*100</f>
        <v>100</v>
      </c>
      <c r="F198" s="19">
        <f aca="true" t="shared" si="7" ref="F198:F218">D198-C198</f>
        <v>0</v>
      </c>
    </row>
    <row r="199" spans="1:6" ht="6.75" customHeight="1" hidden="1">
      <c r="A199" s="22" t="s">
        <v>349</v>
      </c>
      <c r="B199" s="18" t="s">
        <v>351</v>
      </c>
      <c r="C199" s="19">
        <v>287.1</v>
      </c>
      <c r="D199" s="19">
        <v>287.1</v>
      </c>
      <c r="E199" s="19">
        <f t="shared" si="6"/>
        <v>100</v>
      </c>
      <c r="F199" s="19">
        <f t="shared" si="7"/>
        <v>0</v>
      </c>
    </row>
    <row r="200" spans="1:6" ht="6.75" customHeight="1" hidden="1">
      <c r="A200" s="22" t="s">
        <v>349</v>
      </c>
      <c r="B200" s="18" t="s">
        <v>352</v>
      </c>
      <c r="C200" s="19">
        <v>9062.91776</v>
      </c>
      <c r="D200" s="19">
        <v>9062.91776</v>
      </c>
      <c r="E200" s="19">
        <f t="shared" si="6"/>
        <v>100</v>
      </c>
      <c r="F200" s="19">
        <f t="shared" si="7"/>
        <v>0</v>
      </c>
    </row>
    <row r="201" spans="1:6" ht="27" customHeight="1">
      <c r="A201" s="22" t="s">
        <v>292</v>
      </c>
      <c r="B201" s="18" t="s">
        <v>293</v>
      </c>
      <c r="C201" s="19">
        <f>C202+C203+C204+C205+C206+C207+C208</f>
        <v>3996.31493</v>
      </c>
      <c r="D201" s="19">
        <f>D202+D203+D204+D205+D206+D207+D208</f>
        <v>3996.31493</v>
      </c>
      <c r="E201" s="19">
        <f t="shared" si="6"/>
        <v>100</v>
      </c>
      <c r="F201" s="19">
        <f t="shared" si="7"/>
        <v>0</v>
      </c>
    </row>
    <row r="202" spans="1:6" ht="25.5" hidden="1">
      <c r="A202" s="22" t="s">
        <v>294</v>
      </c>
      <c r="B202" s="18" t="s">
        <v>295</v>
      </c>
      <c r="C202" s="19"/>
      <c r="D202" s="19"/>
      <c r="E202" s="19" t="e">
        <f t="shared" si="6"/>
        <v>#DIV/0!</v>
      </c>
      <c r="F202" s="19">
        <f t="shared" si="7"/>
        <v>0</v>
      </c>
    </row>
    <row r="203" spans="1:6" ht="25.5" hidden="1">
      <c r="A203" s="22" t="s">
        <v>296</v>
      </c>
      <c r="B203" s="18" t="s">
        <v>295</v>
      </c>
      <c r="C203" s="19">
        <f>1287.79415+1611.47405</f>
        <v>2899.2682</v>
      </c>
      <c r="D203" s="19">
        <f>1287.79415+1611.47405</f>
        <v>2899.2682</v>
      </c>
      <c r="E203" s="19">
        <f t="shared" si="6"/>
        <v>100</v>
      </c>
      <c r="F203" s="19">
        <f t="shared" si="7"/>
        <v>0</v>
      </c>
    </row>
    <row r="204" spans="1:6" ht="25.5" hidden="1">
      <c r="A204" s="22" t="s">
        <v>297</v>
      </c>
      <c r="B204" s="18" t="s">
        <v>298</v>
      </c>
      <c r="C204" s="19">
        <v>48.02982</v>
      </c>
      <c r="D204" s="19">
        <v>48.02982</v>
      </c>
      <c r="E204" s="19">
        <f t="shared" si="6"/>
        <v>100</v>
      </c>
      <c r="F204" s="19">
        <f t="shared" si="7"/>
        <v>0</v>
      </c>
    </row>
    <row r="205" spans="1:6" ht="25.5" hidden="1">
      <c r="A205" s="22" t="s">
        <v>353</v>
      </c>
      <c r="B205" s="18" t="s">
        <v>300</v>
      </c>
      <c r="C205" s="19">
        <v>858.768</v>
      </c>
      <c r="D205" s="19">
        <v>858.768</v>
      </c>
      <c r="E205" s="19">
        <f t="shared" si="6"/>
        <v>100</v>
      </c>
      <c r="F205" s="19">
        <f t="shared" si="7"/>
        <v>0</v>
      </c>
    </row>
    <row r="206" spans="1:6" ht="25.5" hidden="1">
      <c r="A206" s="22" t="s">
        <v>299</v>
      </c>
      <c r="B206" s="18" t="s">
        <v>300</v>
      </c>
      <c r="C206" s="19">
        <v>2.20691</v>
      </c>
      <c r="D206" s="19">
        <v>2.20691</v>
      </c>
      <c r="E206" s="19">
        <f t="shared" si="6"/>
        <v>100</v>
      </c>
      <c r="F206" s="19">
        <f t="shared" si="7"/>
        <v>0</v>
      </c>
    </row>
    <row r="207" spans="1:6" ht="25.5" hidden="1">
      <c r="A207" s="22" t="s">
        <v>301</v>
      </c>
      <c r="B207" s="18" t="s">
        <v>300</v>
      </c>
      <c r="C207" s="19">
        <f>117.042+45+26</f>
        <v>188.042</v>
      </c>
      <c r="D207" s="19">
        <f>117.042+45+26</f>
        <v>188.042</v>
      </c>
      <c r="E207" s="19">
        <f t="shared" si="6"/>
        <v>100</v>
      </c>
      <c r="F207" s="19">
        <f t="shared" si="7"/>
        <v>0</v>
      </c>
    </row>
    <row r="208" spans="1:6" ht="25.5" hidden="1">
      <c r="A208" s="22" t="s">
        <v>302</v>
      </c>
      <c r="B208" s="18" t="s">
        <v>300</v>
      </c>
      <c r="C208" s="19"/>
      <c r="D208" s="19"/>
      <c r="E208" s="19" t="e">
        <f t="shared" si="6"/>
        <v>#DIV/0!</v>
      </c>
      <c r="F208" s="19">
        <f t="shared" si="7"/>
        <v>0</v>
      </c>
    </row>
    <row r="209" spans="1:6" ht="38.25">
      <c r="A209" s="22" t="s">
        <v>303</v>
      </c>
      <c r="B209" s="18" t="s">
        <v>304</v>
      </c>
      <c r="C209" s="19">
        <f>C210+C211+C212+C213+C214+C215+C216+C217</f>
        <v>-15626.73264</v>
      </c>
      <c r="D209" s="19">
        <f>D210+D211+D212+D213+D214+D215+D216+D217</f>
        <v>-15626.73264</v>
      </c>
      <c r="E209" s="19">
        <f t="shared" si="6"/>
        <v>100</v>
      </c>
      <c r="F209" s="19">
        <f t="shared" si="7"/>
        <v>0</v>
      </c>
    </row>
    <row r="210" spans="1:6" ht="6.75" customHeight="1" hidden="1">
      <c r="A210" s="22" t="s">
        <v>305</v>
      </c>
      <c r="B210" s="18" t="s">
        <v>306</v>
      </c>
      <c r="C210" s="19"/>
      <c r="D210" s="19"/>
      <c r="E210" s="19" t="e">
        <f t="shared" si="6"/>
        <v>#DIV/0!</v>
      </c>
      <c r="F210" s="19">
        <f t="shared" si="7"/>
        <v>0</v>
      </c>
    </row>
    <row r="211" spans="1:6" ht="6.75" customHeight="1" hidden="1">
      <c r="A211" s="22" t="s">
        <v>307</v>
      </c>
      <c r="B211" s="18" t="s">
        <v>308</v>
      </c>
      <c r="C211" s="19"/>
      <c r="D211" s="19"/>
      <c r="E211" s="19" t="e">
        <f t="shared" si="6"/>
        <v>#DIV/0!</v>
      </c>
      <c r="F211" s="19">
        <f t="shared" si="7"/>
        <v>0</v>
      </c>
    </row>
    <row r="212" spans="1:6" ht="6.75" customHeight="1" hidden="1">
      <c r="A212" s="24" t="s">
        <v>309</v>
      </c>
      <c r="B212" s="18" t="s">
        <v>310</v>
      </c>
      <c r="C212" s="19"/>
      <c r="D212" s="19"/>
      <c r="E212" s="19" t="e">
        <f t="shared" si="6"/>
        <v>#DIV/0!</v>
      </c>
      <c r="F212" s="19">
        <f t="shared" si="7"/>
        <v>0</v>
      </c>
    </row>
    <row r="213" spans="1:6" ht="6.75" customHeight="1" hidden="1">
      <c r="A213" s="22" t="s">
        <v>311</v>
      </c>
      <c r="B213" s="21" t="s">
        <v>312</v>
      </c>
      <c r="C213" s="19"/>
      <c r="D213" s="19"/>
      <c r="E213" s="19" t="e">
        <f t="shared" si="6"/>
        <v>#DIV/0!</v>
      </c>
      <c r="F213" s="19">
        <f t="shared" si="7"/>
        <v>0</v>
      </c>
    </row>
    <row r="214" spans="1:6" ht="6.75" customHeight="1" hidden="1">
      <c r="A214" s="22" t="s">
        <v>313</v>
      </c>
      <c r="B214" s="21" t="s">
        <v>314</v>
      </c>
      <c r="C214" s="19"/>
      <c r="D214" s="19"/>
      <c r="E214" s="19" t="e">
        <f t="shared" si="6"/>
        <v>#DIV/0!</v>
      </c>
      <c r="F214" s="19">
        <f t="shared" si="7"/>
        <v>0</v>
      </c>
    </row>
    <row r="215" spans="1:6" ht="6.75" customHeight="1" hidden="1">
      <c r="A215" s="22" t="s">
        <v>305</v>
      </c>
      <c r="B215" s="21" t="s">
        <v>315</v>
      </c>
      <c r="C215" s="19"/>
      <c r="D215" s="19"/>
      <c r="E215" s="19" t="e">
        <f t="shared" si="6"/>
        <v>#DIV/0!</v>
      </c>
      <c r="F215" s="19">
        <f t="shared" si="7"/>
        <v>0</v>
      </c>
    </row>
    <row r="216" spans="1:6" ht="6.75" customHeight="1" hidden="1">
      <c r="A216" s="22" t="s">
        <v>354</v>
      </c>
      <c r="B216" s="21" t="s">
        <v>355</v>
      </c>
      <c r="C216" s="19">
        <v>-19.13449</v>
      </c>
      <c r="D216" s="19">
        <v>-19.13449</v>
      </c>
      <c r="E216" s="19">
        <f t="shared" si="6"/>
        <v>100</v>
      </c>
      <c r="F216" s="19">
        <f t="shared" si="7"/>
        <v>0</v>
      </c>
    </row>
    <row r="217" spans="1:6" ht="6.75" customHeight="1" hidden="1">
      <c r="A217" s="22" t="s">
        <v>316</v>
      </c>
      <c r="B217" s="21" t="s">
        <v>317</v>
      </c>
      <c r="C217" s="19">
        <f>-12980.52975-533.01005-492.229-44.955-1556.87435</f>
        <v>-15607.59815</v>
      </c>
      <c r="D217" s="19">
        <f>-12980.52975-533.01005-492.229-44.955-1556.87435</f>
        <v>-15607.59815</v>
      </c>
      <c r="E217" s="19">
        <f t="shared" si="6"/>
        <v>100</v>
      </c>
      <c r="F217" s="19">
        <f t="shared" si="7"/>
        <v>0</v>
      </c>
    </row>
    <row r="218" spans="1:6" ht="12.75">
      <c r="A218" s="31"/>
      <c r="B218" s="27" t="s">
        <v>21</v>
      </c>
      <c r="C218" s="28">
        <f>C6+C126</f>
        <v>3391432.23905</v>
      </c>
      <c r="D218" s="28">
        <f>D6+D126</f>
        <v>3473932.23905</v>
      </c>
      <c r="E218" s="28">
        <f t="shared" si="6"/>
        <v>102.43260057064003</v>
      </c>
      <c r="F218" s="28">
        <f t="shared" si="7"/>
        <v>82500</v>
      </c>
    </row>
    <row r="221" spans="1:4" ht="42" customHeight="1">
      <c r="A221" s="41" t="s">
        <v>76</v>
      </c>
      <c r="B221" s="41"/>
      <c r="C221" s="5" t="s">
        <v>78</v>
      </c>
      <c r="D221" s="6" t="s">
        <v>77</v>
      </c>
    </row>
  </sheetData>
  <sheetProtection/>
  <mergeCells count="3">
    <mergeCell ref="A221:B221"/>
    <mergeCell ref="A2:F2"/>
    <mergeCell ref="A3:C3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zoomScalePageLayoutView="0" workbookViewId="0" topLeftCell="A1">
      <selection activeCell="D73" sqref="D73"/>
    </sheetView>
  </sheetViews>
  <sheetFormatPr defaultColWidth="9.00390625" defaultRowHeight="12.75"/>
  <cols>
    <col min="1" max="1" width="25.00390625" style="1" customWidth="1"/>
    <col min="2" max="2" width="59.25390625" style="1" customWidth="1"/>
    <col min="3" max="3" width="15.25390625" style="30" customWidth="1"/>
    <col min="4" max="4" width="15.00390625" style="30" customWidth="1"/>
    <col min="5" max="5" width="10.875" style="1" customWidth="1"/>
    <col min="6" max="6" width="19.00390625" style="1" customWidth="1"/>
    <col min="7" max="16384" width="9.125" style="1" customWidth="1"/>
  </cols>
  <sheetData>
    <row r="1" spans="3:4" ht="12.75">
      <c r="C1" s="1"/>
      <c r="D1" s="1"/>
    </row>
    <row r="2" spans="1:6" ht="18.75" customHeight="1">
      <c r="A2" s="42" t="s">
        <v>398</v>
      </c>
      <c r="B2" s="42"/>
      <c r="C2" s="42"/>
      <c r="D2" s="42"/>
      <c r="E2" s="42"/>
      <c r="F2" s="42"/>
    </row>
    <row r="3" spans="3:6" ht="12" customHeight="1">
      <c r="C3" s="2"/>
      <c r="D3" s="2"/>
      <c r="F3" s="2" t="s">
        <v>79</v>
      </c>
    </row>
    <row r="4" spans="1:6" ht="65.25" customHeight="1">
      <c r="A4" s="7" t="s">
        <v>15</v>
      </c>
      <c r="B4" s="8" t="s">
        <v>80</v>
      </c>
      <c r="C4" s="4" t="s">
        <v>399</v>
      </c>
      <c r="D4" s="4" t="s">
        <v>400</v>
      </c>
      <c r="E4" s="4" t="s">
        <v>48</v>
      </c>
      <c r="F4" s="4" t="s">
        <v>401</v>
      </c>
    </row>
    <row r="5" spans="1:6" ht="18.75" customHeight="1">
      <c r="A5" s="9" t="s">
        <v>14</v>
      </c>
      <c r="B5" s="9" t="s">
        <v>23</v>
      </c>
      <c r="C5" s="32">
        <f>+C6+C15+C20+C36+C44+C47+C52+C60+C66+C69+C73+C130</f>
        <v>1482903</v>
      </c>
      <c r="D5" s="35">
        <f>+D6+D15+D20+D36+D44+D47+D52+D60+D66+D69+D73+D130</f>
        <v>1560765.5999999999</v>
      </c>
      <c r="E5" s="19">
        <f>D5/C5*100</f>
        <v>105.25068733423562</v>
      </c>
      <c r="F5" s="19">
        <f>D5-C5</f>
        <v>77862.59999999986</v>
      </c>
    </row>
    <row r="6" spans="1:6" ht="19.5" customHeight="1">
      <c r="A6" s="9" t="s">
        <v>81</v>
      </c>
      <c r="B6" s="9" t="s">
        <v>82</v>
      </c>
      <c r="C6" s="32">
        <f>+C7</f>
        <v>753883.3</v>
      </c>
      <c r="D6" s="35">
        <f>+D7</f>
        <v>788811.6000000001</v>
      </c>
      <c r="E6" s="19">
        <f aca="true" t="shared" si="0" ref="E6:E69">D6/C6*100</f>
        <v>104.63311761913283</v>
      </c>
      <c r="F6" s="19">
        <f aca="true" t="shared" si="1" ref="F6:F69">D6-C6</f>
        <v>34928.30000000005</v>
      </c>
    </row>
    <row r="7" spans="1:6" ht="12.75">
      <c r="A7" s="10" t="s">
        <v>24</v>
      </c>
      <c r="B7" s="15" t="s">
        <v>83</v>
      </c>
      <c r="C7" s="32">
        <f>+C8+C9+C10+C11+C12+C13+C14</f>
        <v>753883.3</v>
      </c>
      <c r="D7" s="35">
        <f>+D8+D9+D10+D11+D12+D13+D14+34928.3</f>
        <v>788811.6000000001</v>
      </c>
      <c r="E7" s="19">
        <f t="shared" si="0"/>
        <v>104.63311761913283</v>
      </c>
      <c r="F7" s="19">
        <f t="shared" si="1"/>
        <v>34928.30000000005</v>
      </c>
    </row>
    <row r="8" spans="1:6" ht="79.5" customHeight="1" hidden="1">
      <c r="A8" s="11" t="s">
        <v>84</v>
      </c>
      <c r="B8" s="12" t="s">
        <v>356</v>
      </c>
      <c r="C8" s="32">
        <f>638322.8+35709.3</f>
        <v>674032.1000000001</v>
      </c>
      <c r="D8" s="35">
        <f>638322.8+35709.3</f>
        <v>674032.1000000001</v>
      </c>
      <c r="E8" s="19">
        <f t="shared" si="0"/>
        <v>100</v>
      </c>
      <c r="F8" s="19">
        <f t="shared" si="1"/>
        <v>0</v>
      </c>
    </row>
    <row r="9" spans="1:6" ht="90" customHeight="1" hidden="1">
      <c r="A9" s="11" t="s">
        <v>86</v>
      </c>
      <c r="B9" s="12" t="s">
        <v>87</v>
      </c>
      <c r="C9" s="32">
        <v>2908.2</v>
      </c>
      <c r="D9" s="35">
        <v>2908.2</v>
      </c>
      <c r="E9" s="19">
        <f t="shared" si="0"/>
        <v>100</v>
      </c>
      <c r="F9" s="19">
        <f t="shared" si="1"/>
        <v>0</v>
      </c>
    </row>
    <row r="10" spans="1:6" ht="40.5" customHeight="1" hidden="1">
      <c r="A10" s="11" t="s">
        <v>88</v>
      </c>
      <c r="B10" s="14" t="s">
        <v>89</v>
      </c>
      <c r="C10" s="32">
        <v>10283.6</v>
      </c>
      <c r="D10" s="35">
        <v>10283.6</v>
      </c>
      <c r="E10" s="19">
        <f t="shared" si="0"/>
        <v>100</v>
      </c>
      <c r="F10" s="19">
        <f t="shared" si="1"/>
        <v>0</v>
      </c>
    </row>
    <row r="11" spans="1:6" ht="64.5" customHeight="1" hidden="1">
      <c r="A11" s="11" t="s">
        <v>90</v>
      </c>
      <c r="B11" s="12" t="s">
        <v>91</v>
      </c>
      <c r="C11" s="33">
        <v>9499.4</v>
      </c>
      <c r="D11" s="36">
        <v>9499.4</v>
      </c>
      <c r="E11" s="19">
        <f t="shared" si="0"/>
        <v>100</v>
      </c>
      <c r="F11" s="19">
        <f t="shared" si="1"/>
        <v>0</v>
      </c>
    </row>
    <row r="12" spans="1:6" ht="90.75" customHeight="1" hidden="1">
      <c r="A12" s="11" t="s">
        <v>92</v>
      </c>
      <c r="B12" s="12" t="s">
        <v>357</v>
      </c>
      <c r="C12" s="33">
        <f>53908.3-48748.3</f>
        <v>5160</v>
      </c>
      <c r="D12" s="36">
        <f>53908.3-48748.3</f>
        <v>5160</v>
      </c>
      <c r="E12" s="19">
        <f t="shared" si="0"/>
        <v>100</v>
      </c>
      <c r="F12" s="19">
        <f t="shared" si="1"/>
        <v>0</v>
      </c>
    </row>
    <row r="13" spans="1:6" ht="38.25" customHeight="1" hidden="1">
      <c r="A13" s="11" t="s">
        <v>358</v>
      </c>
      <c r="B13" s="12" t="s">
        <v>359</v>
      </c>
      <c r="C13" s="33">
        <v>28000</v>
      </c>
      <c r="D13" s="36">
        <v>28000</v>
      </c>
      <c r="E13" s="19">
        <f t="shared" si="0"/>
        <v>100</v>
      </c>
      <c r="F13" s="19">
        <f t="shared" si="1"/>
        <v>0</v>
      </c>
    </row>
    <row r="14" spans="1:6" ht="39" customHeight="1" hidden="1">
      <c r="A14" s="11" t="s">
        <v>360</v>
      </c>
      <c r="B14" s="12" t="s">
        <v>361</v>
      </c>
      <c r="C14" s="33">
        <v>24000</v>
      </c>
      <c r="D14" s="36">
        <v>24000</v>
      </c>
      <c r="E14" s="19">
        <f t="shared" si="0"/>
        <v>100</v>
      </c>
      <c r="F14" s="19">
        <f t="shared" si="1"/>
        <v>0</v>
      </c>
    </row>
    <row r="15" spans="1:6" ht="29.25" customHeight="1">
      <c r="A15" s="15" t="s">
        <v>25</v>
      </c>
      <c r="B15" s="25" t="s">
        <v>94</v>
      </c>
      <c r="C15" s="32">
        <f>C16+C17+C18+C19</f>
        <v>14066.2</v>
      </c>
      <c r="D15" s="35">
        <f>D16+D17+D18+D19</f>
        <v>14066.2</v>
      </c>
      <c r="E15" s="19">
        <f t="shared" si="0"/>
        <v>100</v>
      </c>
      <c r="F15" s="19">
        <f t="shared" si="1"/>
        <v>0</v>
      </c>
    </row>
    <row r="16" spans="1:6" ht="93.75" customHeight="1" hidden="1">
      <c r="A16" s="15" t="s">
        <v>362</v>
      </c>
      <c r="B16" s="12" t="s">
        <v>96</v>
      </c>
      <c r="C16" s="33">
        <v>6526.7</v>
      </c>
      <c r="D16" s="36">
        <v>6526.7</v>
      </c>
      <c r="E16" s="19">
        <f t="shared" si="0"/>
        <v>100</v>
      </c>
      <c r="F16" s="19">
        <f t="shared" si="1"/>
        <v>0</v>
      </c>
    </row>
    <row r="17" spans="1:6" ht="107.25" customHeight="1" hidden="1">
      <c r="A17" s="15" t="s">
        <v>363</v>
      </c>
      <c r="B17" s="16" t="s">
        <v>98</v>
      </c>
      <c r="C17" s="33">
        <v>42.2</v>
      </c>
      <c r="D17" s="36">
        <v>42.2</v>
      </c>
      <c r="E17" s="19">
        <f t="shared" si="0"/>
        <v>100</v>
      </c>
      <c r="F17" s="19">
        <f t="shared" si="1"/>
        <v>0</v>
      </c>
    </row>
    <row r="18" spans="1:6" ht="89.25" hidden="1">
      <c r="A18" s="15" t="s">
        <v>364</v>
      </c>
      <c r="B18" s="16" t="s">
        <v>100</v>
      </c>
      <c r="C18" s="33">
        <v>7497.3</v>
      </c>
      <c r="D18" s="36">
        <v>7497.3</v>
      </c>
      <c r="E18" s="19">
        <f t="shared" si="0"/>
        <v>100</v>
      </c>
      <c r="F18" s="19">
        <f t="shared" si="1"/>
        <v>0</v>
      </c>
    </row>
    <row r="19" spans="1:6" ht="54.75" customHeight="1" hidden="1">
      <c r="A19" s="15" t="s">
        <v>101</v>
      </c>
      <c r="B19" s="3" t="s">
        <v>102</v>
      </c>
      <c r="C19" s="33"/>
      <c r="D19" s="36"/>
      <c r="E19" s="19" t="e">
        <f t="shared" si="0"/>
        <v>#DIV/0!</v>
      </c>
      <c r="F19" s="19">
        <f t="shared" si="1"/>
        <v>0</v>
      </c>
    </row>
    <row r="20" spans="1:6" ht="16.5" customHeight="1">
      <c r="A20" s="15" t="s">
        <v>26</v>
      </c>
      <c r="B20" s="15" t="s">
        <v>3</v>
      </c>
      <c r="C20" s="32">
        <f>C28+C21+C31+C34</f>
        <v>499764.10000000003</v>
      </c>
      <c r="D20" s="35">
        <f>D28+D21+D31+D34</f>
        <v>511769.2</v>
      </c>
      <c r="E20" s="19">
        <f t="shared" si="0"/>
        <v>102.4021533359439</v>
      </c>
      <c r="F20" s="19">
        <f t="shared" si="1"/>
        <v>12005.099999999977</v>
      </c>
    </row>
    <row r="21" spans="1:6" ht="25.5" customHeight="1">
      <c r="A21" s="15" t="s">
        <v>27</v>
      </c>
      <c r="B21" s="3" t="s">
        <v>20</v>
      </c>
      <c r="C21" s="32">
        <f>C22+C25</f>
        <v>481177.80000000005</v>
      </c>
      <c r="D21" s="35">
        <f>D22+D25+12005.1</f>
        <v>493182.9</v>
      </c>
      <c r="E21" s="19">
        <f t="shared" si="0"/>
        <v>102.49494053965083</v>
      </c>
      <c r="F21" s="19">
        <f t="shared" si="1"/>
        <v>12005.099999999977</v>
      </c>
    </row>
    <row r="22" spans="1:6" ht="27.75" customHeight="1" hidden="1">
      <c r="A22" s="15" t="s">
        <v>103</v>
      </c>
      <c r="B22" s="3" t="s">
        <v>104</v>
      </c>
      <c r="C22" s="32">
        <f>C23+C24</f>
        <v>329486.9</v>
      </c>
      <c r="D22" s="35">
        <f>D23+D24</f>
        <v>329486.9</v>
      </c>
      <c r="E22" s="19">
        <f t="shared" si="0"/>
        <v>100</v>
      </c>
      <c r="F22" s="19">
        <f t="shared" si="1"/>
        <v>0</v>
      </c>
    </row>
    <row r="23" spans="1:6" ht="26.25" customHeight="1" hidden="1">
      <c r="A23" s="15" t="s">
        <v>105</v>
      </c>
      <c r="B23" s="3" t="s">
        <v>104</v>
      </c>
      <c r="C23" s="32">
        <f>300823.9+28663</f>
        <v>329486.9</v>
      </c>
      <c r="D23" s="35">
        <f>300823.9+28663</f>
        <v>329486.9</v>
      </c>
      <c r="E23" s="19">
        <f t="shared" si="0"/>
        <v>100</v>
      </c>
      <c r="F23" s="19">
        <f t="shared" si="1"/>
        <v>0</v>
      </c>
    </row>
    <row r="24" spans="1:6" ht="39.75" customHeight="1" hidden="1">
      <c r="A24" s="15" t="s">
        <v>106</v>
      </c>
      <c r="B24" s="3" t="s">
        <v>107</v>
      </c>
      <c r="C24" s="32"/>
      <c r="D24" s="35"/>
      <c r="E24" s="19" t="e">
        <f t="shared" si="0"/>
        <v>#DIV/0!</v>
      </c>
      <c r="F24" s="19">
        <f t="shared" si="1"/>
        <v>0</v>
      </c>
    </row>
    <row r="25" spans="1:6" ht="28.5" customHeight="1" hidden="1">
      <c r="A25" s="15" t="s">
        <v>108</v>
      </c>
      <c r="B25" s="3" t="s">
        <v>109</v>
      </c>
      <c r="C25" s="32">
        <f>C26+C27</f>
        <v>151690.9</v>
      </c>
      <c r="D25" s="35">
        <f>D26+D27</f>
        <v>151690.9</v>
      </c>
      <c r="E25" s="19">
        <f t="shared" si="0"/>
        <v>100</v>
      </c>
      <c r="F25" s="19">
        <f t="shared" si="1"/>
        <v>0</v>
      </c>
    </row>
    <row r="26" spans="1:6" ht="53.25" customHeight="1" hidden="1">
      <c r="A26" s="15" t="s">
        <v>110</v>
      </c>
      <c r="B26" s="3" t="s">
        <v>111</v>
      </c>
      <c r="C26" s="32">
        <f>148512.9+3178</f>
        <v>151690.9</v>
      </c>
      <c r="D26" s="35">
        <f>148512.9+3178</f>
        <v>151690.9</v>
      </c>
      <c r="E26" s="19">
        <f t="shared" si="0"/>
        <v>100</v>
      </c>
      <c r="F26" s="19">
        <f t="shared" si="1"/>
        <v>0</v>
      </c>
    </row>
    <row r="27" spans="1:6" ht="52.5" customHeight="1" hidden="1">
      <c r="A27" s="15" t="s">
        <v>112</v>
      </c>
      <c r="B27" s="3" t="s">
        <v>113</v>
      </c>
      <c r="C27" s="32"/>
      <c r="D27" s="35"/>
      <c r="E27" s="19" t="e">
        <f t="shared" si="0"/>
        <v>#DIV/0!</v>
      </c>
      <c r="F27" s="19">
        <f t="shared" si="1"/>
        <v>0</v>
      </c>
    </row>
    <row r="28" spans="1:6" ht="12.75" hidden="1">
      <c r="A28" s="15" t="s">
        <v>28</v>
      </c>
      <c r="B28" s="3" t="s">
        <v>11</v>
      </c>
      <c r="C28" s="32">
        <f>C29+C30</f>
        <v>0</v>
      </c>
      <c r="D28" s="35">
        <f>D29+D30</f>
        <v>0</v>
      </c>
      <c r="E28" s="19" t="e">
        <f t="shared" si="0"/>
        <v>#DIV/0!</v>
      </c>
      <c r="F28" s="19">
        <f t="shared" si="1"/>
        <v>0</v>
      </c>
    </row>
    <row r="29" spans="1:6" ht="12.75" hidden="1">
      <c r="A29" s="15" t="s">
        <v>114</v>
      </c>
      <c r="B29" s="3" t="s">
        <v>11</v>
      </c>
      <c r="C29" s="32"/>
      <c r="D29" s="35"/>
      <c r="E29" s="19" t="e">
        <f t="shared" si="0"/>
        <v>#DIV/0!</v>
      </c>
      <c r="F29" s="19">
        <f t="shared" si="1"/>
        <v>0</v>
      </c>
    </row>
    <row r="30" spans="1:6" ht="25.5" hidden="1">
      <c r="A30" s="15" t="s">
        <v>115</v>
      </c>
      <c r="B30" s="3" t="s">
        <v>116</v>
      </c>
      <c r="C30" s="32"/>
      <c r="D30" s="35"/>
      <c r="E30" s="19" t="e">
        <f t="shared" si="0"/>
        <v>#DIV/0!</v>
      </c>
      <c r="F30" s="19">
        <f t="shared" si="1"/>
        <v>0</v>
      </c>
    </row>
    <row r="31" spans="1:6" ht="12.75">
      <c r="A31" s="15" t="s">
        <v>29</v>
      </c>
      <c r="B31" s="3" t="s">
        <v>12</v>
      </c>
      <c r="C31" s="32">
        <f>C32+C33</f>
        <v>705.1</v>
      </c>
      <c r="D31" s="35">
        <f>D32+D33</f>
        <v>705.1</v>
      </c>
      <c r="E31" s="19">
        <f t="shared" si="0"/>
        <v>100</v>
      </c>
      <c r="F31" s="19">
        <f t="shared" si="1"/>
        <v>0</v>
      </c>
    </row>
    <row r="32" spans="1:6" ht="12.75" hidden="1">
      <c r="A32" s="15" t="s">
        <v>117</v>
      </c>
      <c r="B32" s="3" t="s">
        <v>12</v>
      </c>
      <c r="C32" s="32">
        <v>705.1</v>
      </c>
      <c r="D32" s="35">
        <v>705.1</v>
      </c>
      <c r="E32" s="19">
        <f t="shared" si="0"/>
        <v>100</v>
      </c>
      <c r="F32" s="19">
        <f t="shared" si="1"/>
        <v>0</v>
      </c>
    </row>
    <row r="33" spans="1:6" ht="25.5" hidden="1">
      <c r="A33" s="15" t="s">
        <v>118</v>
      </c>
      <c r="B33" s="3" t="s">
        <v>119</v>
      </c>
      <c r="C33" s="32"/>
      <c r="D33" s="35"/>
      <c r="E33" s="19" t="e">
        <f t="shared" si="0"/>
        <v>#DIV/0!</v>
      </c>
      <c r="F33" s="19">
        <f t="shared" si="1"/>
        <v>0</v>
      </c>
    </row>
    <row r="34" spans="1:6" ht="27" customHeight="1">
      <c r="A34" s="15" t="s">
        <v>30</v>
      </c>
      <c r="B34" s="3" t="s">
        <v>22</v>
      </c>
      <c r="C34" s="32">
        <f>C35</f>
        <v>17881.2</v>
      </c>
      <c r="D34" s="35">
        <f>D35</f>
        <v>17881.2</v>
      </c>
      <c r="E34" s="19">
        <f t="shared" si="0"/>
        <v>100</v>
      </c>
      <c r="F34" s="19">
        <f t="shared" si="1"/>
        <v>0</v>
      </c>
    </row>
    <row r="35" spans="1:6" ht="25.5" customHeight="1" hidden="1">
      <c r="A35" s="15" t="s">
        <v>120</v>
      </c>
      <c r="B35" s="3" t="s">
        <v>121</v>
      </c>
      <c r="C35" s="32">
        <v>17881.2</v>
      </c>
      <c r="D35" s="35">
        <v>17881.2</v>
      </c>
      <c r="E35" s="19">
        <f t="shared" si="0"/>
        <v>100</v>
      </c>
      <c r="F35" s="19">
        <f t="shared" si="1"/>
        <v>0</v>
      </c>
    </row>
    <row r="36" spans="1:6" ht="12.75">
      <c r="A36" s="15" t="s">
        <v>31</v>
      </c>
      <c r="B36" s="15" t="s">
        <v>4</v>
      </c>
      <c r="C36" s="32">
        <f>+C37+C38+C41</f>
        <v>172620.1</v>
      </c>
      <c r="D36" s="35">
        <f>+D37+D38+D41</f>
        <v>172620.1</v>
      </c>
      <c r="E36" s="19">
        <f t="shared" si="0"/>
        <v>100</v>
      </c>
      <c r="F36" s="19">
        <f t="shared" si="1"/>
        <v>0</v>
      </c>
    </row>
    <row r="37" spans="1:6" ht="39" customHeight="1">
      <c r="A37" s="15" t="s">
        <v>32</v>
      </c>
      <c r="B37" s="3" t="s">
        <v>33</v>
      </c>
      <c r="C37" s="32">
        <v>29026</v>
      </c>
      <c r="D37" s="35">
        <v>29026</v>
      </c>
      <c r="E37" s="19">
        <f t="shared" si="0"/>
        <v>100</v>
      </c>
      <c r="F37" s="19">
        <f t="shared" si="1"/>
        <v>0</v>
      </c>
    </row>
    <row r="38" spans="1:6" ht="12.75">
      <c r="A38" s="15" t="s">
        <v>34</v>
      </c>
      <c r="B38" s="3" t="s">
        <v>7</v>
      </c>
      <c r="C38" s="32">
        <f>C39+C40</f>
        <v>102310</v>
      </c>
      <c r="D38" s="35">
        <f>D39+D40</f>
        <v>102310</v>
      </c>
      <c r="E38" s="19">
        <f t="shared" si="0"/>
        <v>100</v>
      </c>
      <c r="F38" s="19">
        <f t="shared" si="1"/>
        <v>0</v>
      </c>
    </row>
    <row r="39" spans="1:6" ht="26.25" customHeight="1" hidden="1">
      <c r="A39" s="15" t="s">
        <v>122</v>
      </c>
      <c r="B39" s="3" t="s">
        <v>123</v>
      </c>
      <c r="C39" s="32">
        <f>88934+13376</f>
        <v>102310</v>
      </c>
      <c r="D39" s="35">
        <f>88934+13376</f>
        <v>102310</v>
      </c>
      <c r="E39" s="19">
        <f t="shared" si="0"/>
        <v>100</v>
      </c>
      <c r="F39" s="19">
        <f t="shared" si="1"/>
        <v>0</v>
      </c>
    </row>
    <row r="40" spans="1:6" ht="25.5" hidden="1">
      <c r="A40" s="15" t="s">
        <v>124</v>
      </c>
      <c r="B40" s="3" t="s">
        <v>125</v>
      </c>
      <c r="C40" s="32"/>
      <c r="D40" s="35"/>
      <c r="E40" s="19" t="e">
        <f t="shared" si="0"/>
        <v>#DIV/0!</v>
      </c>
      <c r="F40" s="19">
        <f t="shared" si="1"/>
        <v>0</v>
      </c>
    </row>
    <row r="41" spans="1:6" ht="12.75">
      <c r="A41" s="15" t="s">
        <v>35</v>
      </c>
      <c r="B41" s="3" t="s">
        <v>322</v>
      </c>
      <c r="C41" s="32">
        <f>C42+C43</f>
        <v>41284.1</v>
      </c>
      <c r="D41" s="35">
        <f>D42+D43</f>
        <v>41284.1</v>
      </c>
      <c r="E41" s="19">
        <f t="shared" si="0"/>
        <v>100</v>
      </c>
      <c r="F41" s="19">
        <f t="shared" si="1"/>
        <v>0</v>
      </c>
    </row>
    <row r="42" spans="1:6" ht="27.75" customHeight="1" hidden="1">
      <c r="A42" s="15" t="s">
        <v>126</v>
      </c>
      <c r="B42" s="3" t="s">
        <v>127</v>
      </c>
      <c r="C42" s="32">
        <v>28256.5</v>
      </c>
      <c r="D42" s="35">
        <v>28256.5</v>
      </c>
      <c r="E42" s="19">
        <f t="shared" si="0"/>
        <v>100</v>
      </c>
      <c r="F42" s="19">
        <f t="shared" si="1"/>
        <v>0</v>
      </c>
    </row>
    <row r="43" spans="1:6" ht="27.75" customHeight="1" hidden="1">
      <c r="A43" s="15" t="s">
        <v>128</v>
      </c>
      <c r="B43" s="3" t="s">
        <v>129</v>
      </c>
      <c r="C43" s="32">
        <v>13027.6</v>
      </c>
      <c r="D43" s="35">
        <v>13027.6</v>
      </c>
      <c r="E43" s="19">
        <f t="shared" si="0"/>
        <v>100</v>
      </c>
      <c r="F43" s="19">
        <f t="shared" si="1"/>
        <v>0</v>
      </c>
    </row>
    <row r="44" spans="1:6" ht="27" customHeight="1">
      <c r="A44" s="15" t="s">
        <v>36</v>
      </c>
      <c r="B44" s="3" t="s">
        <v>5</v>
      </c>
      <c r="C44" s="32">
        <f>C45+C46</f>
        <v>2040</v>
      </c>
      <c r="D44" s="35">
        <f>D45+D46</f>
        <v>2040</v>
      </c>
      <c r="E44" s="19">
        <f t="shared" si="0"/>
        <v>100</v>
      </c>
      <c r="F44" s="19">
        <f t="shared" si="1"/>
        <v>0</v>
      </c>
    </row>
    <row r="45" spans="1:6" ht="14.25" customHeight="1" hidden="1">
      <c r="A45" s="15" t="s">
        <v>130</v>
      </c>
      <c r="B45" s="3" t="s">
        <v>131</v>
      </c>
      <c r="C45" s="32"/>
      <c r="D45" s="35"/>
      <c r="E45" s="19" t="e">
        <f t="shared" si="0"/>
        <v>#DIV/0!</v>
      </c>
      <c r="F45" s="19">
        <f t="shared" si="1"/>
        <v>0</v>
      </c>
    </row>
    <row r="46" spans="1:6" ht="12.75" hidden="1">
      <c r="A46" s="15" t="s">
        <v>132</v>
      </c>
      <c r="B46" s="3" t="s">
        <v>133</v>
      </c>
      <c r="C46" s="32">
        <v>2040</v>
      </c>
      <c r="D46" s="35">
        <v>2040</v>
      </c>
      <c r="E46" s="19">
        <f t="shared" si="0"/>
        <v>100</v>
      </c>
      <c r="F46" s="19">
        <f t="shared" si="1"/>
        <v>0</v>
      </c>
    </row>
    <row r="47" spans="1:6" ht="12.75">
      <c r="A47" s="15" t="s">
        <v>37</v>
      </c>
      <c r="B47" s="15" t="s">
        <v>0</v>
      </c>
      <c r="C47" s="32">
        <f>+C48+C49+C50+C51</f>
        <v>13198.2</v>
      </c>
      <c r="D47" s="35">
        <f>+D48+D49+D50+D51</f>
        <v>13198.2</v>
      </c>
      <c r="E47" s="19">
        <f t="shared" si="0"/>
        <v>100</v>
      </c>
      <c r="F47" s="19">
        <f t="shared" si="1"/>
        <v>0</v>
      </c>
    </row>
    <row r="48" spans="1:6" ht="37.5" customHeight="1" hidden="1">
      <c r="A48" s="15" t="s">
        <v>134</v>
      </c>
      <c r="B48" s="3" t="s">
        <v>135</v>
      </c>
      <c r="C48" s="32">
        <v>11526</v>
      </c>
      <c r="D48" s="35">
        <v>11526</v>
      </c>
      <c r="E48" s="19">
        <f t="shared" si="0"/>
        <v>100</v>
      </c>
      <c r="F48" s="19">
        <f t="shared" si="1"/>
        <v>0</v>
      </c>
    </row>
    <row r="49" spans="1:6" ht="52.5" customHeight="1" hidden="1">
      <c r="A49" s="15" t="s">
        <v>136</v>
      </c>
      <c r="B49" s="3" t="s">
        <v>137</v>
      </c>
      <c r="C49" s="32">
        <v>1493</v>
      </c>
      <c r="D49" s="35">
        <v>1493</v>
      </c>
      <c r="E49" s="19">
        <f t="shared" si="0"/>
        <v>100</v>
      </c>
      <c r="F49" s="19">
        <f t="shared" si="1"/>
        <v>0</v>
      </c>
    </row>
    <row r="50" spans="1:6" ht="27.75" customHeight="1" hidden="1">
      <c r="A50" s="15" t="s">
        <v>138</v>
      </c>
      <c r="B50" s="3" t="s">
        <v>139</v>
      </c>
      <c r="C50" s="32">
        <v>157.5</v>
      </c>
      <c r="D50" s="35">
        <v>157.5</v>
      </c>
      <c r="E50" s="19">
        <f t="shared" si="0"/>
        <v>100</v>
      </c>
      <c r="F50" s="19">
        <f t="shared" si="1"/>
        <v>0</v>
      </c>
    </row>
    <row r="51" spans="1:6" ht="67.5" customHeight="1" hidden="1">
      <c r="A51" s="15" t="s">
        <v>323</v>
      </c>
      <c r="B51" s="3" t="s">
        <v>324</v>
      </c>
      <c r="C51" s="32">
        <v>21.7</v>
      </c>
      <c r="D51" s="35">
        <v>21.7</v>
      </c>
      <c r="E51" s="19">
        <f t="shared" si="0"/>
        <v>100</v>
      </c>
      <c r="F51" s="19">
        <f t="shared" si="1"/>
        <v>0</v>
      </c>
    </row>
    <row r="52" spans="1:6" ht="42.75" customHeight="1">
      <c r="A52" s="15" t="s">
        <v>9</v>
      </c>
      <c r="B52" s="3" t="s">
        <v>1</v>
      </c>
      <c r="C52" s="32">
        <f>+C53+C54+C55+C56+C57+C58+C59</f>
        <v>15325.500000000002</v>
      </c>
      <c r="D52" s="35">
        <f>+D53+D54+D55+D56+D57+D58+D59+20478.7</f>
        <v>35804.200000000004</v>
      </c>
      <c r="E52" s="19">
        <f t="shared" si="0"/>
        <v>233.62500407817035</v>
      </c>
      <c r="F52" s="19">
        <f t="shared" si="1"/>
        <v>20478.700000000004</v>
      </c>
    </row>
    <row r="53" spans="1:6" ht="38.25" customHeight="1" hidden="1">
      <c r="A53" s="15" t="s">
        <v>140</v>
      </c>
      <c r="B53" s="3" t="s">
        <v>141</v>
      </c>
      <c r="C53" s="32"/>
      <c r="D53" s="35"/>
      <c r="E53" s="19" t="e">
        <f t="shared" si="0"/>
        <v>#DIV/0!</v>
      </c>
      <c r="F53" s="19">
        <f t="shared" si="1"/>
        <v>0</v>
      </c>
    </row>
    <row r="54" spans="1:6" ht="66" customHeight="1" hidden="1">
      <c r="A54" s="15" t="s">
        <v>142</v>
      </c>
      <c r="B54" s="16" t="s">
        <v>143</v>
      </c>
      <c r="C54" s="32">
        <v>5824.8</v>
      </c>
      <c r="D54" s="35">
        <v>5824.8</v>
      </c>
      <c r="E54" s="19">
        <f t="shared" si="0"/>
        <v>100</v>
      </c>
      <c r="F54" s="19">
        <f t="shared" si="1"/>
        <v>0</v>
      </c>
    </row>
    <row r="55" spans="1:6" ht="51" customHeight="1" hidden="1">
      <c r="A55" s="15" t="s">
        <v>144</v>
      </c>
      <c r="B55" s="3" t="s">
        <v>145</v>
      </c>
      <c r="C55" s="32">
        <v>4308.1</v>
      </c>
      <c r="D55" s="35">
        <v>4308.1</v>
      </c>
      <c r="E55" s="19">
        <f t="shared" si="0"/>
        <v>100</v>
      </c>
      <c r="F55" s="19">
        <f t="shared" si="1"/>
        <v>0</v>
      </c>
    </row>
    <row r="56" spans="1:6" ht="27" customHeight="1" hidden="1">
      <c r="A56" s="15" t="s">
        <v>146</v>
      </c>
      <c r="B56" s="3" t="s">
        <v>147</v>
      </c>
      <c r="C56" s="32">
        <v>3356.6</v>
      </c>
      <c r="D56" s="35">
        <v>3356.6</v>
      </c>
      <c r="E56" s="19">
        <f t="shared" si="0"/>
        <v>100</v>
      </c>
      <c r="F56" s="19">
        <f t="shared" si="1"/>
        <v>0</v>
      </c>
    </row>
    <row r="57" spans="1:6" ht="39" customHeight="1" hidden="1">
      <c r="A57" s="17" t="s">
        <v>148</v>
      </c>
      <c r="B57" s="3" t="s">
        <v>149</v>
      </c>
      <c r="C57" s="32">
        <v>320</v>
      </c>
      <c r="D57" s="35">
        <v>320</v>
      </c>
      <c r="E57" s="19">
        <f t="shared" si="0"/>
        <v>100</v>
      </c>
      <c r="F57" s="19">
        <f t="shared" si="1"/>
        <v>0</v>
      </c>
    </row>
    <row r="58" spans="1:6" ht="66.75" customHeight="1" hidden="1">
      <c r="A58" s="15" t="s">
        <v>150</v>
      </c>
      <c r="B58" s="3" t="s">
        <v>151</v>
      </c>
      <c r="C58" s="32">
        <v>223.2</v>
      </c>
      <c r="D58" s="35">
        <v>223.2</v>
      </c>
      <c r="E58" s="19">
        <f t="shared" si="0"/>
        <v>100</v>
      </c>
      <c r="F58" s="19">
        <f t="shared" si="1"/>
        <v>0</v>
      </c>
    </row>
    <row r="59" spans="1:6" ht="78.75" customHeight="1" hidden="1">
      <c r="A59" s="17" t="s">
        <v>325</v>
      </c>
      <c r="B59" s="3" t="s">
        <v>326</v>
      </c>
      <c r="C59" s="32">
        <v>1292.8</v>
      </c>
      <c r="D59" s="35">
        <v>1292.8</v>
      </c>
      <c r="E59" s="19">
        <f t="shared" si="0"/>
        <v>100</v>
      </c>
      <c r="F59" s="19">
        <f t="shared" si="1"/>
        <v>0</v>
      </c>
    </row>
    <row r="60" spans="1:6" ht="28.5" customHeight="1">
      <c r="A60" s="15" t="s">
        <v>2</v>
      </c>
      <c r="B60" s="3" t="s">
        <v>10</v>
      </c>
      <c r="C60" s="32">
        <f>C61+C62+C63+C64+C65</f>
        <v>270.4</v>
      </c>
      <c r="D60" s="35">
        <f>D61+D62+D63+D64+D65</f>
        <v>270.4</v>
      </c>
      <c r="E60" s="19">
        <f t="shared" si="0"/>
        <v>100</v>
      </c>
      <c r="F60" s="19">
        <f t="shared" si="1"/>
        <v>0</v>
      </c>
    </row>
    <row r="61" spans="1:6" ht="25.5" customHeight="1" hidden="1">
      <c r="A61" s="15" t="s">
        <v>152</v>
      </c>
      <c r="B61" s="3" t="s">
        <v>153</v>
      </c>
      <c r="C61" s="32">
        <v>38.5</v>
      </c>
      <c r="D61" s="35">
        <v>38.5</v>
      </c>
      <c r="E61" s="19">
        <f t="shared" si="0"/>
        <v>100</v>
      </c>
      <c r="F61" s="19">
        <f t="shared" si="1"/>
        <v>0</v>
      </c>
    </row>
    <row r="62" spans="1:6" ht="24.75" customHeight="1" hidden="1">
      <c r="A62" s="15" t="s">
        <v>154</v>
      </c>
      <c r="B62" s="3" t="s">
        <v>155</v>
      </c>
      <c r="C62" s="32"/>
      <c r="D62" s="35"/>
      <c r="E62" s="19" t="e">
        <f t="shared" si="0"/>
        <v>#DIV/0!</v>
      </c>
      <c r="F62" s="19">
        <f t="shared" si="1"/>
        <v>0</v>
      </c>
    </row>
    <row r="63" spans="1:6" ht="17.25" customHeight="1" hidden="1">
      <c r="A63" s="15" t="s">
        <v>156</v>
      </c>
      <c r="B63" s="3" t="s">
        <v>157</v>
      </c>
      <c r="C63" s="32">
        <v>231.9</v>
      </c>
      <c r="D63" s="35">
        <v>231.9</v>
      </c>
      <c r="E63" s="19">
        <f t="shared" si="0"/>
        <v>100</v>
      </c>
      <c r="F63" s="19">
        <f t="shared" si="1"/>
        <v>0</v>
      </c>
    </row>
    <row r="64" spans="1:6" ht="24" customHeight="1" hidden="1">
      <c r="A64" s="15" t="s">
        <v>158</v>
      </c>
      <c r="B64" s="3" t="s">
        <v>159</v>
      </c>
      <c r="C64" s="32"/>
      <c r="D64" s="35"/>
      <c r="E64" s="19" t="e">
        <f t="shared" si="0"/>
        <v>#DIV/0!</v>
      </c>
      <c r="F64" s="19">
        <f t="shared" si="1"/>
        <v>0</v>
      </c>
    </row>
    <row r="65" spans="1:6" ht="26.25" customHeight="1" hidden="1">
      <c r="A65" s="15" t="s">
        <v>160</v>
      </c>
      <c r="B65" s="3" t="s">
        <v>161</v>
      </c>
      <c r="C65" s="32"/>
      <c r="D65" s="35"/>
      <c r="E65" s="19" t="e">
        <f t="shared" si="0"/>
        <v>#DIV/0!</v>
      </c>
      <c r="F65" s="19">
        <f t="shared" si="1"/>
        <v>0</v>
      </c>
    </row>
    <row r="66" spans="1:6" ht="26.25" customHeight="1">
      <c r="A66" s="15" t="s">
        <v>16</v>
      </c>
      <c r="B66" s="3" t="s">
        <v>38</v>
      </c>
      <c r="C66" s="32">
        <f>C67+C68</f>
        <v>120.4</v>
      </c>
      <c r="D66" s="35">
        <f>D67+D68</f>
        <v>120.4</v>
      </c>
      <c r="E66" s="19">
        <f t="shared" si="0"/>
        <v>100</v>
      </c>
      <c r="F66" s="19">
        <f t="shared" si="1"/>
        <v>0</v>
      </c>
    </row>
    <row r="67" spans="1:6" ht="26.25" customHeight="1" hidden="1">
      <c r="A67" s="15" t="s">
        <v>162</v>
      </c>
      <c r="B67" s="3" t="s">
        <v>163</v>
      </c>
      <c r="C67" s="32">
        <v>113.4</v>
      </c>
      <c r="D67" s="35">
        <v>113.4</v>
      </c>
      <c r="E67" s="19">
        <f t="shared" si="0"/>
        <v>100</v>
      </c>
      <c r="F67" s="19">
        <f t="shared" si="1"/>
        <v>0</v>
      </c>
    </row>
    <row r="68" spans="1:6" ht="18" customHeight="1" hidden="1">
      <c r="A68" s="15" t="s">
        <v>164</v>
      </c>
      <c r="B68" s="3" t="s">
        <v>165</v>
      </c>
      <c r="C68" s="32">
        <v>7</v>
      </c>
      <c r="D68" s="35">
        <v>7</v>
      </c>
      <c r="E68" s="19">
        <f t="shared" si="0"/>
        <v>100</v>
      </c>
      <c r="F68" s="19">
        <f t="shared" si="1"/>
        <v>0</v>
      </c>
    </row>
    <row r="69" spans="1:6" ht="12.75">
      <c r="A69" s="15" t="s">
        <v>17</v>
      </c>
      <c r="B69" s="3" t="s">
        <v>39</v>
      </c>
      <c r="C69" s="32">
        <f>C70+C71+C72</f>
        <v>5310</v>
      </c>
      <c r="D69" s="35">
        <f>D70+D71+D72+10450.5</f>
        <v>15760.5</v>
      </c>
      <c r="E69" s="19">
        <f t="shared" si="0"/>
        <v>296.8079096045198</v>
      </c>
      <c r="F69" s="19">
        <f t="shared" si="1"/>
        <v>10450.5</v>
      </c>
    </row>
    <row r="70" spans="1:6" ht="81" customHeight="1" hidden="1">
      <c r="A70" s="15" t="s">
        <v>166</v>
      </c>
      <c r="B70" s="3" t="s">
        <v>167</v>
      </c>
      <c r="C70" s="32">
        <v>2846.7</v>
      </c>
      <c r="D70" s="35">
        <v>2846.7</v>
      </c>
      <c r="E70" s="19">
        <f aca="true" t="shared" si="2" ref="E70:E132">D70/C70*100</f>
        <v>100</v>
      </c>
      <c r="F70" s="19">
        <f aca="true" t="shared" si="3" ref="F70:F132">D70-C70</f>
        <v>0</v>
      </c>
    </row>
    <row r="71" spans="1:6" ht="39.75" customHeight="1" hidden="1">
      <c r="A71" s="15" t="s">
        <v>168</v>
      </c>
      <c r="B71" s="3" t="s">
        <v>169</v>
      </c>
      <c r="C71" s="32">
        <v>2333.3</v>
      </c>
      <c r="D71" s="35">
        <v>2333.3</v>
      </c>
      <c r="E71" s="19">
        <f t="shared" si="2"/>
        <v>100</v>
      </c>
      <c r="F71" s="19">
        <f t="shared" si="3"/>
        <v>0</v>
      </c>
    </row>
    <row r="72" spans="1:6" ht="38.25" hidden="1">
      <c r="A72" s="15" t="s">
        <v>170</v>
      </c>
      <c r="B72" s="3" t="s">
        <v>171</v>
      </c>
      <c r="C72" s="32">
        <v>130</v>
      </c>
      <c r="D72" s="35">
        <v>130</v>
      </c>
      <c r="E72" s="19">
        <f t="shared" si="2"/>
        <v>100</v>
      </c>
      <c r="F72" s="19">
        <f t="shared" si="3"/>
        <v>0</v>
      </c>
    </row>
    <row r="73" spans="1:6" ht="12.75">
      <c r="A73" s="15" t="s">
        <v>172</v>
      </c>
      <c r="B73" s="3" t="s">
        <v>8</v>
      </c>
      <c r="C73" s="13">
        <f>C74+C77+C80+C83+C85+C87+C89+C91+C94+C96+C99+C102+C105+C109+C111+C114+C116+C118+C120+C126+C128</f>
        <v>6304.799999999999</v>
      </c>
      <c r="D73" s="37">
        <f>D74+D77+D80+D83+D85+D87+D89+D91+D94+D96+D99+D102+D105+D109+D111+D114+D116+D118+D120+D126+D128</f>
        <v>6304.799999999999</v>
      </c>
      <c r="E73" s="19">
        <f t="shared" si="2"/>
        <v>100</v>
      </c>
      <c r="F73" s="19">
        <f t="shared" si="3"/>
        <v>0</v>
      </c>
    </row>
    <row r="74" spans="1:6" ht="63.75" hidden="1">
      <c r="A74" s="15" t="s">
        <v>173</v>
      </c>
      <c r="B74" s="16" t="s">
        <v>174</v>
      </c>
      <c r="C74" s="13">
        <f>C75+C76</f>
        <v>48.489999999999995</v>
      </c>
      <c r="D74" s="37">
        <f>D75+D76</f>
        <v>48.489999999999995</v>
      </c>
      <c r="E74" s="19">
        <f t="shared" si="2"/>
        <v>100</v>
      </c>
      <c r="F74" s="19">
        <f t="shared" si="3"/>
        <v>0</v>
      </c>
    </row>
    <row r="75" spans="1:6" ht="63.75" customHeight="1" hidden="1">
      <c r="A75" s="15" t="s">
        <v>175</v>
      </c>
      <c r="B75" s="16" t="s">
        <v>174</v>
      </c>
      <c r="C75" s="13">
        <v>15.09</v>
      </c>
      <c r="D75" s="37">
        <v>15.09</v>
      </c>
      <c r="E75" s="19">
        <f t="shared" si="2"/>
        <v>100</v>
      </c>
      <c r="F75" s="19">
        <f t="shared" si="3"/>
        <v>0</v>
      </c>
    </row>
    <row r="76" spans="1:6" ht="63.75" customHeight="1" hidden="1">
      <c r="A76" s="15" t="s">
        <v>176</v>
      </c>
      <c r="B76" s="16" t="s">
        <v>174</v>
      </c>
      <c r="C76" s="13">
        <v>33.4</v>
      </c>
      <c r="D76" s="37">
        <v>33.4</v>
      </c>
      <c r="E76" s="19">
        <f t="shared" si="2"/>
        <v>100</v>
      </c>
      <c r="F76" s="19">
        <f t="shared" si="3"/>
        <v>0</v>
      </c>
    </row>
    <row r="77" spans="1:6" ht="76.5" hidden="1">
      <c r="A77" s="15" t="s">
        <v>177</v>
      </c>
      <c r="B77" s="16" t="s">
        <v>178</v>
      </c>
      <c r="C77" s="13">
        <f>C78+C79</f>
        <v>305.19</v>
      </c>
      <c r="D77" s="37">
        <f>D78+D79</f>
        <v>305.19</v>
      </c>
      <c r="E77" s="19">
        <f t="shared" si="2"/>
        <v>100</v>
      </c>
      <c r="F77" s="19">
        <f t="shared" si="3"/>
        <v>0</v>
      </c>
    </row>
    <row r="78" spans="1:6" ht="76.5" hidden="1">
      <c r="A78" s="15" t="s">
        <v>179</v>
      </c>
      <c r="B78" s="16" t="s">
        <v>178</v>
      </c>
      <c r="C78" s="13">
        <v>127.09</v>
      </c>
      <c r="D78" s="37">
        <v>127.09</v>
      </c>
      <c r="E78" s="19">
        <f t="shared" si="2"/>
        <v>100</v>
      </c>
      <c r="F78" s="19">
        <f t="shared" si="3"/>
        <v>0</v>
      </c>
    </row>
    <row r="79" spans="1:6" ht="76.5" hidden="1">
      <c r="A79" s="15" t="s">
        <v>180</v>
      </c>
      <c r="B79" s="16" t="s">
        <v>178</v>
      </c>
      <c r="C79" s="13">
        <v>178.1</v>
      </c>
      <c r="D79" s="37">
        <v>178.1</v>
      </c>
      <c r="E79" s="19">
        <f t="shared" si="2"/>
        <v>100</v>
      </c>
      <c r="F79" s="19">
        <f t="shared" si="3"/>
        <v>0</v>
      </c>
    </row>
    <row r="80" spans="1:6" ht="63.75" hidden="1">
      <c r="A80" s="15" t="s">
        <v>181</v>
      </c>
      <c r="B80" s="16" t="s">
        <v>182</v>
      </c>
      <c r="C80" s="13">
        <f>C81+C82</f>
        <v>50.25</v>
      </c>
      <c r="D80" s="37">
        <f>D81+D82</f>
        <v>50.25</v>
      </c>
      <c r="E80" s="19">
        <f t="shared" si="2"/>
        <v>100</v>
      </c>
      <c r="F80" s="19">
        <f t="shared" si="3"/>
        <v>0</v>
      </c>
    </row>
    <row r="81" spans="1:6" ht="63.75" hidden="1">
      <c r="A81" s="15" t="s">
        <v>183</v>
      </c>
      <c r="B81" s="16" t="s">
        <v>182</v>
      </c>
      <c r="C81" s="13">
        <v>9.95</v>
      </c>
      <c r="D81" s="37">
        <v>9.95</v>
      </c>
      <c r="E81" s="19">
        <f t="shared" si="2"/>
        <v>100</v>
      </c>
      <c r="F81" s="19">
        <f t="shared" si="3"/>
        <v>0</v>
      </c>
    </row>
    <row r="82" spans="1:6" ht="63.75" hidden="1">
      <c r="A82" s="15" t="s">
        <v>184</v>
      </c>
      <c r="B82" s="16" t="s">
        <v>182</v>
      </c>
      <c r="C82" s="13">
        <v>40.3</v>
      </c>
      <c r="D82" s="37">
        <v>40.3</v>
      </c>
      <c r="E82" s="19">
        <f t="shared" si="2"/>
        <v>100</v>
      </c>
      <c r="F82" s="19">
        <f t="shared" si="3"/>
        <v>0</v>
      </c>
    </row>
    <row r="83" spans="1:6" ht="63.75" hidden="1">
      <c r="A83" s="15" t="s">
        <v>185</v>
      </c>
      <c r="B83" s="16" t="s">
        <v>186</v>
      </c>
      <c r="C83" s="13">
        <f>C84</f>
        <v>0</v>
      </c>
      <c r="D83" s="37">
        <f>D84</f>
        <v>0</v>
      </c>
      <c r="E83" s="19" t="e">
        <f t="shared" si="2"/>
        <v>#DIV/0!</v>
      </c>
      <c r="F83" s="19">
        <f t="shared" si="3"/>
        <v>0</v>
      </c>
    </row>
    <row r="84" spans="1:6" ht="63.75" hidden="1">
      <c r="A84" s="15" t="s">
        <v>187</v>
      </c>
      <c r="B84" s="16" t="s">
        <v>186</v>
      </c>
      <c r="C84" s="13"/>
      <c r="D84" s="37"/>
      <c r="E84" s="19" t="e">
        <f t="shared" si="2"/>
        <v>#DIV/0!</v>
      </c>
      <c r="F84" s="19">
        <f t="shared" si="3"/>
        <v>0</v>
      </c>
    </row>
    <row r="85" spans="1:6" ht="63.75" hidden="1">
      <c r="A85" s="15" t="s">
        <v>188</v>
      </c>
      <c r="B85" s="16" t="s">
        <v>189</v>
      </c>
      <c r="C85" s="13">
        <f>C86</f>
        <v>0</v>
      </c>
      <c r="D85" s="37">
        <f>D86</f>
        <v>0</v>
      </c>
      <c r="E85" s="19" t="e">
        <f t="shared" si="2"/>
        <v>#DIV/0!</v>
      </c>
      <c r="F85" s="19">
        <f t="shared" si="3"/>
        <v>0</v>
      </c>
    </row>
    <row r="86" spans="1:6" ht="63.75" hidden="1">
      <c r="A86" s="15" t="s">
        <v>190</v>
      </c>
      <c r="B86" s="16" t="s">
        <v>189</v>
      </c>
      <c r="C86" s="13"/>
      <c r="D86" s="37"/>
      <c r="E86" s="19" t="e">
        <f t="shared" si="2"/>
        <v>#DIV/0!</v>
      </c>
      <c r="F86" s="19">
        <f t="shared" si="3"/>
        <v>0</v>
      </c>
    </row>
    <row r="87" spans="1:6" ht="63.75" hidden="1">
      <c r="A87" s="15" t="s">
        <v>191</v>
      </c>
      <c r="B87" s="16" t="s">
        <v>192</v>
      </c>
      <c r="C87" s="13">
        <f>C88</f>
        <v>120.95</v>
      </c>
      <c r="D87" s="37">
        <f>D88</f>
        <v>120.95</v>
      </c>
      <c r="E87" s="19">
        <f t="shared" si="2"/>
        <v>100</v>
      </c>
      <c r="F87" s="19">
        <f t="shared" si="3"/>
        <v>0</v>
      </c>
    </row>
    <row r="88" spans="1:6" ht="52.5" customHeight="1" hidden="1">
      <c r="A88" s="15" t="s">
        <v>193</v>
      </c>
      <c r="B88" s="16" t="s">
        <v>192</v>
      </c>
      <c r="C88" s="13">
        <v>120.95</v>
      </c>
      <c r="D88" s="37">
        <v>120.95</v>
      </c>
      <c r="E88" s="19">
        <f t="shared" si="2"/>
        <v>100</v>
      </c>
      <c r="F88" s="19">
        <f t="shared" si="3"/>
        <v>0</v>
      </c>
    </row>
    <row r="89" spans="1:6" ht="69" customHeight="1" hidden="1">
      <c r="A89" s="15" t="s">
        <v>327</v>
      </c>
      <c r="B89" s="16" t="s">
        <v>328</v>
      </c>
      <c r="C89" s="13">
        <f>C90</f>
        <v>0</v>
      </c>
      <c r="D89" s="37">
        <f>D90</f>
        <v>0</v>
      </c>
      <c r="E89" s="19" t="e">
        <f t="shared" si="2"/>
        <v>#DIV/0!</v>
      </c>
      <c r="F89" s="19">
        <f t="shared" si="3"/>
        <v>0</v>
      </c>
    </row>
    <row r="90" spans="1:6" ht="66" customHeight="1" hidden="1">
      <c r="A90" s="15" t="s">
        <v>329</v>
      </c>
      <c r="B90" s="16" t="s">
        <v>328</v>
      </c>
      <c r="C90" s="13"/>
      <c r="D90" s="37"/>
      <c r="E90" s="19" t="e">
        <f t="shared" si="2"/>
        <v>#DIV/0!</v>
      </c>
      <c r="F90" s="19">
        <f t="shared" si="3"/>
        <v>0</v>
      </c>
    </row>
    <row r="91" spans="1:6" ht="79.5" customHeight="1" hidden="1">
      <c r="A91" s="15" t="s">
        <v>194</v>
      </c>
      <c r="B91" s="16" t="s">
        <v>195</v>
      </c>
      <c r="C91" s="13">
        <f>C92+C93</f>
        <v>90.8</v>
      </c>
      <c r="D91" s="37">
        <f>D92+D93</f>
        <v>90.8</v>
      </c>
      <c r="E91" s="19">
        <f t="shared" si="2"/>
        <v>100</v>
      </c>
      <c r="F91" s="19">
        <f t="shared" si="3"/>
        <v>0</v>
      </c>
    </row>
    <row r="92" spans="1:6" ht="78.75" customHeight="1" hidden="1">
      <c r="A92" s="15" t="s">
        <v>196</v>
      </c>
      <c r="B92" s="16" t="s">
        <v>195</v>
      </c>
      <c r="C92" s="13"/>
      <c r="D92" s="37"/>
      <c r="E92" s="19" t="e">
        <f t="shared" si="2"/>
        <v>#DIV/0!</v>
      </c>
      <c r="F92" s="19">
        <f t="shared" si="3"/>
        <v>0</v>
      </c>
    </row>
    <row r="93" spans="1:6" ht="78.75" customHeight="1" hidden="1">
      <c r="A93" s="15" t="s">
        <v>197</v>
      </c>
      <c r="B93" s="16" t="s">
        <v>195</v>
      </c>
      <c r="C93" s="13">
        <v>90.8</v>
      </c>
      <c r="D93" s="37">
        <v>90.8</v>
      </c>
      <c r="E93" s="19">
        <f t="shared" si="2"/>
        <v>100</v>
      </c>
      <c r="F93" s="19">
        <f t="shared" si="3"/>
        <v>0</v>
      </c>
    </row>
    <row r="94" spans="1:6" ht="92.25" customHeight="1" hidden="1">
      <c r="A94" s="15" t="s">
        <v>198</v>
      </c>
      <c r="B94" s="16" t="s">
        <v>199</v>
      </c>
      <c r="C94" s="13">
        <f>C95</f>
        <v>150.3</v>
      </c>
      <c r="D94" s="37">
        <f>D95</f>
        <v>150.3</v>
      </c>
      <c r="E94" s="19">
        <f t="shared" si="2"/>
        <v>100</v>
      </c>
      <c r="F94" s="19">
        <f t="shared" si="3"/>
        <v>0</v>
      </c>
    </row>
    <row r="95" spans="1:6" ht="93" customHeight="1" hidden="1">
      <c r="A95" s="15" t="s">
        <v>200</v>
      </c>
      <c r="B95" s="16" t="s">
        <v>199</v>
      </c>
      <c r="C95" s="13">
        <v>150.3</v>
      </c>
      <c r="D95" s="37">
        <v>150.3</v>
      </c>
      <c r="E95" s="19">
        <f t="shared" si="2"/>
        <v>100</v>
      </c>
      <c r="F95" s="19">
        <f t="shared" si="3"/>
        <v>0</v>
      </c>
    </row>
    <row r="96" spans="1:6" ht="66.75" customHeight="1" hidden="1">
      <c r="A96" s="15" t="s">
        <v>201</v>
      </c>
      <c r="B96" s="16" t="s">
        <v>202</v>
      </c>
      <c r="C96" s="13">
        <f>C97+C98</f>
        <v>30.4</v>
      </c>
      <c r="D96" s="37">
        <f>D97+D98</f>
        <v>30.4</v>
      </c>
      <c r="E96" s="19">
        <f t="shared" si="2"/>
        <v>100</v>
      </c>
      <c r="F96" s="19">
        <f t="shared" si="3"/>
        <v>0</v>
      </c>
    </row>
    <row r="97" spans="1:6" ht="67.5" customHeight="1" hidden="1">
      <c r="A97" s="15" t="s">
        <v>203</v>
      </c>
      <c r="B97" s="16" t="s">
        <v>202</v>
      </c>
      <c r="C97" s="13"/>
      <c r="D97" s="37"/>
      <c r="E97" s="19" t="e">
        <f t="shared" si="2"/>
        <v>#DIV/0!</v>
      </c>
      <c r="F97" s="19">
        <f t="shared" si="3"/>
        <v>0</v>
      </c>
    </row>
    <row r="98" spans="1:6" ht="67.5" customHeight="1" hidden="1">
      <c r="A98" s="15" t="s">
        <v>204</v>
      </c>
      <c r="B98" s="16" t="s">
        <v>202</v>
      </c>
      <c r="C98" s="13">
        <v>30.4</v>
      </c>
      <c r="D98" s="37">
        <v>30.4</v>
      </c>
      <c r="E98" s="19">
        <f t="shared" si="2"/>
        <v>100</v>
      </c>
      <c r="F98" s="19">
        <f t="shared" si="3"/>
        <v>0</v>
      </c>
    </row>
    <row r="99" spans="1:6" ht="67.5" customHeight="1" hidden="1">
      <c r="A99" s="15" t="s">
        <v>205</v>
      </c>
      <c r="B99" s="16" t="s">
        <v>206</v>
      </c>
      <c r="C99" s="13">
        <f>C100+C101</f>
        <v>1305.58</v>
      </c>
      <c r="D99" s="37">
        <f>D100+D101</f>
        <v>1305.58</v>
      </c>
      <c r="E99" s="19">
        <f t="shared" si="2"/>
        <v>100</v>
      </c>
      <c r="F99" s="19">
        <f t="shared" si="3"/>
        <v>0</v>
      </c>
    </row>
    <row r="100" spans="1:6" ht="66" customHeight="1" hidden="1">
      <c r="A100" s="15" t="s">
        <v>207</v>
      </c>
      <c r="B100" s="16" t="s">
        <v>206</v>
      </c>
      <c r="C100" s="13">
        <v>19.58</v>
      </c>
      <c r="D100" s="37">
        <v>19.58</v>
      </c>
      <c r="E100" s="19">
        <f t="shared" si="2"/>
        <v>100</v>
      </c>
      <c r="F100" s="19">
        <f t="shared" si="3"/>
        <v>0</v>
      </c>
    </row>
    <row r="101" spans="1:6" ht="66" customHeight="1" hidden="1">
      <c r="A101" s="15" t="s">
        <v>208</v>
      </c>
      <c r="B101" s="3" t="s">
        <v>209</v>
      </c>
      <c r="C101" s="13">
        <v>1286</v>
      </c>
      <c r="D101" s="37">
        <v>1286</v>
      </c>
      <c r="E101" s="19">
        <f t="shared" si="2"/>
        <v>100</v>
      </c>
      <c r="F101" s="19">
        <f t="shared" si="3"/>
        <v>0</v>
      </c>
    </row>
    <row r="102" spans="1:6" ht="66" customHeight="1" hidden="1">
      <c r="A102" s="15" t="s">
        <v>210</v>
      </c>
      <c r="B102" s="3" t="s">
        <v>211</v>
      </c>
      <c r="C102" s="13">
        <f>C103+C104</f>
        <v>3336.39</v>
      </c>
      <c r="D102" s="37">
        <f>D103+D104</f>
        <v>3336.39</v>
      </c>
      <c r="E102" s="19">
        <f t="shared" si="2"/>
        <v>100</v>
      </c>
      <c r="F102" s="19">
        <f t="shared" si="3"/>
        <v>0</v>
      </c>
    </row>
    <row r="103" spans="1:6" ht="63.75" hidden="1">
      <c r="A103" s="15" t="s">
        <v>212</v>
      </c>
      <c r="B103" s="3" t="s">
        <v>211</v>
      </c>
      <c r="C103" s="13">
        <v>27.69</v>
      </c>
      <c r="D103" s="37">
        <v>27.69</v>
      </c>
      <c r="E103" s="19">
        <f t="shared" si="2"/>
        <v>100</v>
      </c>
      <c r="F103" s="19">
        <f t="shared" si="3"/>
        <v>0</v>
      </c>
    </row>
    <row r="104" spans="1:6" ht="63.75" hidden="1">
      <c r="A104" s="15" t="s">
        <v>213</v>
      </c>
      <c r="B104" s="3" t="s">
        <v>211</v>
      </c>
      <c r="C104" s="13">
        <v>3308.7</v>
      </c>
      <c r="D104" s="37">
        <v>3308.7</v>
      </c>
      <c r="E104" s="19">
        <f t="shared" si="2"/>
        <v>100</v>
      </c>
      <c r="F104" s="19">
        <f t="shared" si="3"/>
        <v>0</v>
      </c>
    </row>
    <row r="105" spans="1:6" ht="51" hidden="1">
      <c r="A105" s="15" t="s">
        <v>214</v>
      </c>
      <c r="B105" s="18" t="s">
        <v>215</v>
      </c>
      <c r="C105" s="19">
        <f>C106+C107+C108</f>
        <v>54.78</v>
      </c>
      <c r="D105" s="38">
        <f>D106+D107+D108</f>
        <v>54.78</v>
      </c>
      <c r="E105" s="19">
        <f t="shared" si="2"/>
        <v>100</v>
      </c>
      <c r="F105" s="19">
        <f t="shared" si="3"/>
        <v>0</v>
      </c>
    </row>
    <row r="106" spans="1:6" ht="51" hidden="1">
      <c r="A106" s="15" t="s">
        <v>216</v>
      </c>
      <c r="B106" s="18" t="s">
        <v>215</v>
      </c>
      <c r="C106" s="19">
        <v>5.25</v>
      </c>
      <c r="D106" s="38">
        <v>5.25</v>
      </c>
      <c r="E106" s="19">
        <f t="shared" si="2"/>
        <v>100</v>
      </c>
      <c r="F106" s="19">
        <f t="shared" si="3"/>
        <v>0</v>
      </c>
    </row>
    <row r="107" spans="1:6" ht="51" hidden="1">
      <c r="A107" s="15" t="s">
        <v>217</v>
      </c>
      <c r="B107" s="18" t="s">
        <v>215</v>
      </c>
      <c r="C107" s="19">
        <v>49.53</v>
      </c>
      <c r="D107" s="38">
        <v>49.53</v>
      </c>
      <c r="E107" s="19">
        <f t="shared" si="2"/>
        <v>100</v>
      </c>
      <c r="F107" s="19">
        <f t="shared" si="3"/>
        <v>0</v>
      </c>
    </row>
    <row r="108" spans="1:6" ht="51" hidden="1">
      <c r="A108" s="15" t="s">
        <v>365</v>
      </c>
      <c r="B108" s="18" t="s">
        <v>215</v>
      </c>
      <c r="C108" s="19"/>
      <c r="D108" s="38"/>
      <c r="E108" s="19" t="e">
        <f t="shared" si="2"/>
        <v>#DIV/0!</v>
      </c>
      <c r="F108" s="19">
        <f t="shared" si="3"/>
        <v>0</v>
      </c>
    </row>
    <row r="109" spans="1:6" ht="38.25" hidden="1">
      <c r="A109" s="15" t="s">
        <v>218</v>
      </c>
      <c r="B109" s="18" t="s">
        <v>219</v>
      </c>
      <c r="C109" s="19">
        <f>C110</f>
        <v>33.12</v>
      </c>
      <c r="D109" s="38">
        <f>D110</f>
        <v>33.12</v>
      </c>
      <c r="E109" s="19">
        <f t="shared" si="2"/>
        <v>100</v>
      </c>
      <c r="F109" s="19">
        <f t="shared" si="3"/>
        <v>0</v>
      </c>
    </row>
    <row r="110" spans="1:6" ht="38.25" hidden="1">
      <c r="A110" s="15" t="s">
        <v>220</v>
      </c>
      <c r="B110" s="18" t="s">
        <v>219</v>
      </c>
      <c r="C110" s="19">
        <v>33.12</v>
      </c>
      <c r="D110" s="38">
        <v>33.12</v>
      </c>
      <c r="E110" s="19">
        <f t="shared" si="2"/>
        <v>100</v>
      </c>
      <c r="F110" s="19">
        <f t="shared" si="3"/>
        <v>0</v>
      </c>
    </row>
    <row r="111" spans="1:6" ht="51" hidden="1">
      <c r="A111" s="15" t="s">
        <v>221</v>
      </c>
      <c r="B111" s="18" t="s">
        <v>222</v>
      </c>
      <c r="C111" s="19">
        <f>C112+C113</f>
        <v>139</v>
      </c>
      <c r="D111" s="38">
        <f>D112+D113</f>
        <v>139</v>
      </c>
      <c r="E111" s="19">
        <f t="shared" si="2"/>
        <v>100</v>
      </c>
      <c r="F111" s="19">
        <f t="shared" si="3"/>
        <v>0</v>
      </c>
    </row>
    <row r="112" spans="1:6" ht="51" hidden="1">
      <c r="A112" s="15" t="s">
        <v>223</v>
      </c>
      <c r="B112" s="18" t="s">
        <v>222</v>
      </c>
      <c r="C112" s="19">
        <v>115.63</v>
      </c>
      <c r="D112" s="38">
        <v>115.63</v>
      </c>
      <c r="E112" s="19">
        <f t="shared" si="2"/>
        <v>100</v>
      </c>
      <c r="F112" s="19">
        <f t="shared" si="3"/>
        <v>0</v>
      </c>
    </row>
    <row r="113" spans="1:6" ht="51" hidden="1">
      <c r="A113" s="15" t="s">
        <v>224</v>
      </c>
      <c r="B113" s="18" t="s">
        <v>222</v>
      </c>
      <c r="C113" s="19">
        <v>23.37</v>
      </c>
      <c r="D113" s="38">
        <v>23.37</v>
      </c>
      <c r="E113" s="19">
        <f t="shared" si="2"/>
        <v>100</v>
      </c>
      <c r="F113" s="19">
        <f t="shared" si="3"/>
        <v>0</v>
      </c>
    </row>
    <row r="114" spans="1:6" ht="51" hidden="1">
      <c r="A114" s="15" t="s">
        <v>366</v>
      </c>
      <c r="B114" s="18" t="s">
        <v>367</v>
      </c>
      <c r="C114" s="19">
        <f>C115</f>
        <v>0</v>
      </c>
      <c r="D114" s="38">
        <f>D115</f>
        <v>0</v>
      </c>
      <c r="E114" s="19" t="e">
        <f t="shared" si="2"/>
        <v>#DIV/0!</v>
      </c>
      <c r="F114" s="19">
        <f t="shared" si="3"/>
        <v>0</v>
      </c>
    </row>
    <row r="115" spans="1:6" ht="51" hidden="1">
      <c r="A115" s="15" t="s">
        <v>368</v>
      </c>
      <c r="B115" s="18" t="s">
        <v>367</v>
      </c>
      <c r="C115" s="19"/>
      <c r="D115" s="38"/>
      <c r="E115" s="19" t="e">
        <f t="shared" si="2"/>
        <v>#DIV/0!</v>
      </c>
      <c r="F115" s="19">
        <f t="shared" si="3"/>
        <v>0</v>
      </c>
    </row>
    <row r="116" spans="1:6" ht="38.25" hidden="1">
      <c r="A116" s="15" t="s">
        <v>225</v>
      </c>
      <c r="B116" s="18" t="s">
        <v>226</v>
      </c>
      <c r="C116" s="19">
        <f>C117</f>
        <v>58.4</v>
      </c>
      <c r="D116" s="38">
        <f>D117</f>
        <v>58.4</v>
      </c>
      <c r="E116" s="19">
        <f t="shared" si="2"/>
        <v>100</v>
      </c>
      <c r="F116" s="19">
        <f t="shared" si="3"/>
        <v>0</v>
      </c>
    </row>
    <row r="117" spans="1:6" ht="38.25" hidden="1">
      <c r="A117" s="15" t="s">
        <v>369</v>
      </c>
      <c r="B117" s="18" t="s">
        <v>226</v>
      </c>
      <c r="C117" s="19">
        <v>58.4</v>
      </c>
      <c r="D117" s="38">
        <v>58.4</v>
      </c>
      <c r="E117" s="19">
        <f t="shared" si="2"/>
        <v>100</v>
      </c>
      <c r="F117" s="19">
        <f t="shared" si="3"/>
        <v>0</v>
      </c>
    </row>
    <row r="118" spans="1:6" ht="51" hidden="1">
      <c r="A118" s="15" t="s">
        <v>227</v>
      </c>
      <c r="B118" s="18" t="s">
        <v>228</v>
      </c>
      <c r="C118" s="19">
        <f>C119</f>
        <v>403.542</v>
      </c>
      <c r="D118" s="38">
        <f>D119</f>
        <v>403.542</v>
      </c>
      <c r="E118" s="19">
        <f t="shared" si="2"/>
        <v>100</v>
      </c>
      <c r="F118" s="19">
        <f t="shared" si="3"/>
        <v>0</v>
      </c>
    </row>
    <row r="119" spans="1:6" ht="51" hidden="1">
      <c r="A119" s="15" t="s">
        <v>229</v>
      </c>
      <c r="B119" s="18" t="s">
        <v>228</v>
      </c>
      <c r="C119" s="19">
        <v>403.542</v>
      </c>
      <c r="D119" s="38">
        <v>403.542</v>
      </c>
      <c r="E119" s="19">
        <f t="shared" si="2"/>
        <v>100</v>
      </c>
      <c r="F119" s="19">
        <f t="shared" si="3"/>
        <v>0</v>
      </c>
    </row>
    <row r="120" spans="1:6" ht="54" customHeight="1" hidden="1">
      <c r="A120" s="15" t="s">
        <v>230</v>
      </c>
      <c r="B120" s="18" t="s">
        <v>330</v>
      </c>
      <c r="C120" s="13">
        <f>C121+C122+C123+C124+C125</f>
        <v>60.708</v>
      </c>
      <c r="D120" s="37">
        <f>D121+D122+D123+D124+D125</f>
        <v>60.708</v>
      </c>
      <c r="E120" s="19">
        <f t="shared" si="2"/>
        <v>100</v>
      </c>
      <c r="F120" s="19">
        <f t="shared" si="3"/>
        <v>0</v>
      </c>
    </row>
    <row r="121" spans="1:6" ht="54.75" customHeight="1" hidden="1">
      <c r="A121" s="15" t="s">
        <v>231</v>
      </c>
      <c r="B121" s="18" t="s">
        <v>330</v>
      </c>
      <c r="C121" s="19">
        <v>28.708</v>
      </c>
      <c r="D121" s="38">
        <v>28.708</v>
      </c>
      <c r="E121" s="19">
        <f t="shared" si="2"/>
        <v>100</v>
      </c>
      <c r="F121" s="19">
        <f t="shared" si="3"/>
        <v>0</v>
      </c>
    </row>
    <row r="122" spans="1:6" ht="54" customHeight="1" hidden="1">
      <c r="A122" s="15" t="s">
        <v>232</v>
      </c>
      <c r="B122" s="18" t="s">
        <v>330</v>
      </c>
      <c r="C122" s="19"/>
      <c r="D122" s="38"/>
      <c r="E122" s="19" t="e">
        <f t="shared" si="2"/>
        <v>#DIV/0!</v>
      </c>
      <c r="F122" s="19">
        <f t="shared" si="3"/>
        <v>0</v>
      </c>
    </row>
    <row r="123" spans="1:6" ht="53.25" customHeight="1" hidden="1">
      <c r="A123" s="15" t="s">
        <v>233</v>
      </c>
      <c r="B123" s="18" t="s">
        <v>330</v>
      </c>
      <c r="C123" s="19"/>
      <c r="D123" s="38"/>
      <c r="E123" s="19" t="e">
        <f t="shared" si="2"/>
        <v>#DIV/0!</v>
      </c>
      <c r="F123" s="19">
        <f t="shared" si="3"/>
        <v>0</v>
      </c>
    </row>
    <row r="124" spans="1:6" ht="51" customHeight="1" hidden="1">
      <c r="A124" s="15" t="s">
        <v>331</v>
      </c>
      <c r="B124" s="18" t="s">
        <v>330</v>
      </c>
      <c r="C124" s="19">
        <v>12</v>
      </c>
      <c r="D124" s="38">
        <v>12</v>
      </c>
      <c r="E124" s="19">
        <f t="shared" si="2"/>
        <v>100</v>
      </c>
      <c r="F124" s="19">
        <f t="shared" si="3"/>
        <v>0</v>
      </c>
    </row>
    <row r="125" spans="1:6" ht="54" customHeight="1" hidden="1">
      <c r="A125" s="15" t="s">
        <v>234</v>
      </c>
      <c r="B125" s="18" t="s">
        <v>330</v>
      </c>
      <c r="C125" s="19">
        <v>20</v>
      </c>
      <c r="D125" s="38">
        <v>20</v>
      </c>
      <c r="E125" s="19">
        <f t="shared" si="2"/>
        <v>100</v>
      </c>
      <c r="F125" s="19">
        <f t="shared" si="3"/>
        <v>0</v>
      </c>
    </row>
    <row r="126" spans="1:6" ht="66.75" customHeight="1" hidden="1">
      <c r="A126" s="15" t="s">
        <v>235</v>
      </c>
      <c r="B126" s="18" t="s">
        <v>236</v>
      </c>
      <c r="C126" s="19">
        <f>C127</f>
        <v>50</v>
      </c>
      <c r="D126" s="38">
        <f>D127</f>
        <v>50</v>
      </c>
      <c r="E126" s="19">
        <f t="shared" si="2"/>
        <v>100</v>
      </c>
      <c r="F126" s="19">
        <f t="shared" si="3"/>
        <v>0</v>
      </c>
    </row>
    <row r="127" spans="1:6" ht="69" customHeight="1" hidden="1">
      <c r="A127" s="15" t="s">
        <v>237</v>
      </c>
      <c r="B127" s="18" t="s">
        <v>236</v>
      </c>
      <c r="C127" s="19">
        <v>50</v>
      </c>
      <c r="D127" s="38">
        <v>50</v>
      </c>
      <c r="E127" s="19">
        <f t="shared" si="2"/>
        <v>100</v>
      </c>
      <c r="F127" s="19">
        <f t="shared" si="3"/>
        <v>0</v>
      </c>
    </row>
    <row r="128" spans="1:6" ht="82.5" customHeight="1" hidden="1">
      <c r="A128" s="15" t="s">
        <v>238</v>
      </c>
      <c r="B128" s="18" t="s">
        <v>239</v>
      </c>
      <c r="C128" s="19">
        <f>C129</f>
        <v>66.9</v>
      </c>
      <c r="D128" s="38">
        <f>D129</f>
        <v>66.9</v>
      </c>
      <c r="E128" s="19">
        <f t="shared" si="2"/>
        <v>100</v>
      </c>
      <c r="F128" s="19">
        <f t="shared" si="3"/>
        <v>0</v>
      </c>
    </row>
    <row r="129" spans="1:6" ht="76.5" hidden="1">
      <c r="A129" s="15" t="s">
        <v>370</v>
      </c>
      <c r="B129" s="18" t="s">
        <v>239</v>
      </c>
      <c r="C129" s="19">
        <v>66.9</v>
      </c>
      <c r="D129" s="38">
        <v>66.9</v>
      </c>
      <c r="E129" s="19">
        <f t="shared" si="2"/>
        <v>100</v>
      </c>
      <c r="F129" s="19">
        <f t="shared" si="3"/>
        <v>0</v>
      </c>
    </row>
    <row r="130" spans="1:6" ht="15.75" customHeight="1" hidden="1">
      <c r="A130" s="15" t="s">
        <v>13</v>
      </c>
      <c r="B130" s="18" t="s">
        <v>40</v>
      </c>
      <c r="C130" s="34">
        <f>C132</f>
        <v>0</v>
      </c>
      <c r="D130" s="39">
        <f>D132</f>
        <v>0</v>
      </c>
      <c r="E130" s="19" t="e">
        <f t="shared" si="2"/>
        <v>#DIV/0!</v>
      </c>
      <c r="F130" s="19">
        <f t="shared" si="3"/>
        <v>0</v>
      </c>
    </row>
    <row r="131" spans="1:6" ht="14.25" customHeight="1" hidden="1">
      <c r="A131" s="15" t="s">
        <v>241</v>
      </c>
      <c r="B131" s="18" t="s">
        <v>242</v>
      </c>
      <c r="C131" s="34"/>
      <c r="D131" s="39"/>
      <c r="E131" s="19" t="e">
        <f t="shared" si="2"/>
        <v>#DIV/0!</v>
      </c>
      <c r="F131" s="19">
        <f t="shared" si="3"/>
        <v>0</v>
      </c>
    </row>
    <row r="132" spans="1:6" ht="15.75" customHeight="1" hidden="1">
      <c r="A132" s="15" t="s">
        <v>332</v>
      </c>
      <c r="B132" s="18" t="s">
        <v>242</v>
      </c>
      <c r="C132" s="34"/>
      <c r="D132" s="39"/>
      <c r="E132" s="19" t="e">
        <f t="shared" si="2"/>
        <v>#DIV/0!</v>
      </c>
      <c r="F132" s="19">
        <f t="shared" si="3"/>
        <v>0</v>
      </c>
    </row>
    <row r="133" spans="1:6" ht="12.75">
      <c r="A133" s="15" t="s">
        <v>18</v>
      </c>
      <c r="B133" s="18" t="s">
        <v>41</v>
      </c>
      <c r="C133" s="19">
        <f>C134+C213+C221</f>
        <v>2068466.6227800003</v>
      </c>
      <c r="D133" s="19">
        <f>D134+D213+D221</f>
        <v>2068466.6227800003</v>
      </c>
      <c r="E133" s="19">
        <f aca="true" t="shared" si="4" ref="E133:E196">D133/C133*100</f>
        <v>100</v>
      </c>
      <c r="F133" s="19">
        <f aca="true" t="shared" si="5" ref="F133:F196">D133-C133</f>
        <v>0</v>
      </c>
    </row>
    <row r="134" spans="1:6" ht="25.5">
      <c r="A134" s="15" t="s">
        <v>6</v>
      </c>
      <c r="B134" s="18" t="s">
        <v>42</v>
      </c>
      <c r="C134" s="19">
        <f>C135+C136+C175+C194</f>
        <v>2081185.6816300002</v>
      </c>
      <c r="D134" s="19">
        <f>D135+D136+D175+D194</f>
        <v>2081185.6816300002</v>
      </c>
      <c r="E134" s="19">
        <f t="shared" si="4"/>
        <v>100</v>
      </c>
      <c r="F134" s="19">
        <f t="shared" si="5"/>
        <v>0</v>
      </c>
    </row>
    <row r="135" spans="1:6" ht="25.5">
      <c r="A135" s="15" t="s">
        <v>52</v>
      </c>
      <c r="B135" s="18" t="s">
        <v>43</v>
      </c>
      <c r="C135" s="19">
        <f>100+1200+200+3476.9046</f>
        <v>4976.9046</v>
      </c>
      <c r="D135" s="19">
        <f>100+1200+200+3476.9046</f>
        <v>4976.9046</v>
      </c>
      <c r="E135" s="19">
        <f t="shared" si="4"/>
        <v>100</v>
      </c>
      <c r="F135" s="19">
        <f t="shared" si="5"/>
        <v>0</v>
      </c>
    </row>
    <row r="136" spans="1:6" ht="25.5">
      <c r="A136" s="15" t="s">
        <v>53</v>
      </c>
      <c r="B136" s="18" t="s">
        <v>44</v>
      </c>
      <c r="C136" s="19">
        <f>C137+C139+C140+C141+C142+C143+C144+C145+C146+C147+C148+C149+C150+C151+C152+C153+C154+C155</f>
        <v>476417.8314300001</v>
      </c>
      <c r="D136" s="19">
        <f>D137+D139+D140+D141+D142+D143+D144+D145+D146+D147+D148+D149+D150+D151+D152+D153+D154+D155</f>
        <v>476417.8314300001</v>
      </c>
      <c r="E136" s="19">
        <f t="shared" si="4"/>
        <v>100</v>
      </c>
      <c r="F136" s="19">
        <f t="shared" si="5"/>
        <v>0</v>
      </c>
    </row>
    <row r="137" spans="1:6" ht="28.5" customHeight="1" hidden="1">
      <c r="A137" s="15" t="s">
        <v>333</v>
      </c>
      <c r="B137" s="21" t="s">
        <v>334</v>
      </c>
      <c r="C137" s="20"/>
      <c r="D137" s="20"/>
      <c r="E137" s="19" t="e">
        <f t="shared" si="4"/>
        <v>#DIV/0!</v>
      </c>
      <c r="F137" s="19">
        <f t="shared" si="5"/>
        <v>0</v>
      </c>
    </row>
    <row r="138" spans="1:6" ht="38.25" hidden="1">
      <c r="A138" s="15" t="s">
        <v>54</v>
      </c>
      <c r="B138" s="21" t="s">
        <v>243</v>
      </c>
      <c r="C138" s="20"/>
      <c r="D138" s="20"/>
      <c r="E138" s="19" t="e">
        <f t="shared" si="4"/>
        <v>#DIV/0!</v>
      </c>
      <c r="F138" s="19">
        <f t="shared" si="5"/>
        <v>0</v>
      </c>
    </row>
    <row r="139" spans="1:6" ht="51">
      <c r="A139" s="15" t="s">
        <v>371</v>
      </c>
      <c r="B139" s="21" t="s">
        <v>372</v>
      </c>
      <c r="C139" s="20">
        <f>3602+0.0202</f>
        <v>3602.0202</v>
      </c>
      <c r="D139" s="20">
        <f>3602+0.0202</f>
        <v>3602.0202</v>
      </c>
      <c r="E139" s="19">
        <f t="shared" si="4"/>
        <v>100</v>
      </c>
      <c r="F139" s="19">
        <f t="shared" si="5"/>
        <v>0</v>
      </c>
    </row>
    <row r="140" spans="1:6" ht="52.5" customHeight="1" hidden="1">
      <c r="A140" s="15" t="s">
        <v>373</v>
      </c>
      <c r="B140" s="21" t="s">
        <v>374</v>
      </c>
      <c r="C140" s="20"/>
      <c r="D140" s="20"/>
      <c r="E140" s="19" t="e">
        <f t="shared" si="4"/>
        <v>#DIV/0!</v>
      </c>
      <c r="F140" s="19">
        <f t="shared" si="5"/>
        <v>0</v>
      </c>
    </row>
    <row r="141" spans="1:6" ht="51" hidden="1">
      <c r="A141" s="15" t="s">
        <v>55</v>
      </c>
      <c r="B141" s="21" t="s">
        <v>49</v>
      </c>
      <c r="C141" s="20"/>
      <c r="D141" s="20"/>
      <c r="E141" s="19" t="e">
        <f t="shared" si="4"/>
        <v>#DIV/0!</v>
      </c>
      <c r="F141" s="19">
        <f t="shared" si="5"/>
        <v>0</v>
      </c>
    </row>
    <row r="142" spans="1:6" ht="27.75" customHeight="1">
      <c r="A142" s="22" t="s">
        <v>244</v>
      </c>
      <c r="B142" s="23" t="s">
        <v>245</v>
      </c>
      <c r="C142" s="20">
        <f>235807.7-0.02323-191919.19192</f>
        <v>43888.48485000001</v>
      </c>
      <c r="D142" s="20">
        <f>235807.7-0.02323-191919.19192</f>
        <v>43888.48485000001</v>
      </c>
      <c r="E142" s="19">
        <f t="shared" si="4"/>
        <v>100</v>
      </c>
      <c r="F142" s="19">
        <f t="shared" si="5"/>
        <v>0</v>
      </c>
    </row>
    <row r="143" spans="1:6" ht="106.5" customHeight="1" hidden="1">
      <c r="A143" s="22" t="s">
        <v>65</v>
      </c>
      <c r="B143" s="21" t="s">
        <v>246</v>
      </c>
      <c r="C143" s="20"/>
      <c r="D143" s="20"/>
      <c r="E143" s="19" t="e">
        <f t="shared" si="4"/>
        <v>#DIV/0!</v>
      </c>
      <c r="F143" s="19">
        <f t="shared" si="5"/>
        <v>0</v>
      </c>
    </row>
    <row r="144" spans="1:6" ht="51" hidden="1">
      <c r="A144" s="22" t="s">
        <v>247</v>
      </c>
      <c r="B144" s="21" t="s">
        <v>248</v>
      </c>
      <c r="C144" s="20"/>
      <c r="D144" s="20"/>
      <c r="E144" s="19" t="e">
        <f t="shared" si="4"/>
        <v>#DIV/0!</v>
      </c>
      <c r="F144" s="19">
        <f t="shared" si="5"/>
        <v>0</v>
      </c>
    </row>
    <row r="145" spans="1:6" ht="51">
      <c r="A145" s="22" t="s">
        <v>66</v>
      </c>
      <c r="B145" s="23" t="s">
        <v>335</v>
      </c>
      <c r="C145" s="20">
        <f>8.6-0.00101</f>
        <v>8.598989999999999</v>
      </c>
      <c r="D145" s="20">
        <f>8.6-0.00101</f>
        <v>8.598989999999999</v>
      </c>
      <c r="E145" s="19">
        <f t="shared" si="4"/>
        <v>100</v>
      </c>
      <c r="F145" s="19">
        <f t="shared" si="5"/>
        <v>0</v>
      </c>
    </row>
    <row r="146" spans="1:6" ht="51">
      <c r="A146" s="22" t="s">
        <v>336</v>
      </c>
      <c r="B146" s="23" t="s">
        <v>67</v>
      </c>
      <c r="C146" s="20">
        <f>62965.3+0.04356</f>
        <v>62965.34356</v>
      </c>
      <c r="D146" s="20">
        <f>62965.3+0.04356</f>
        <v>62965.34356</v>
      </c>
      <c r="E146" s="19">
        <f t="shared" si="4"/>
        <v>100</v>
      </c>
      <c r="F146" s="19">
        <f t="shared" si="5"/>
        <v>0</v>
      </c>
    </row>
    <row r="147" spans="1:6" ht="51">
      <c r="A147" s="22" t="s">
        <v>337</v>
      </c>
      <c r="B147" s="23" t="s">
        <v>338</v>
      </c>
      <c r="C147" s="20">
        <f>33465.4+0.0314+95919.1497</f>
        <v>129384.5811</v>
      </c>
      <c r="D147" s="20">
        <f>33465.4+0.0314+95919.1497</f>
        <v>129384.5811</v>
      </c>
      <c r="E147" s="19">
        <f t="shared" si="4"/>
        <v>100</v>
      </c>
      <c r="F147" s="19">
        <f t="shared" si="5"/>
        <v>0</v>
      </c>
    </row>
    <row r="148" spans="1:6" ht="25.5">
      <c r="A148" s="22" t="s">
        <v>56</v>
      </c>
      <c r="B148" s="21" t="s">
        <v>50</v>
      </c>
      <c r="C148" s="20">
        <f>6594.4-0.0457+76.01231</f>
        <v>6670.36661</v>
      </c>
      <c r="D148" s="20">
        <f>6594.4-0.0457+76.01231</f>
        <v>6670.36661</v>
      </c>
      <c r="E148" s="19">
        <f t="shared" si="4"/>
        <v>100</v>
      </c>
      <c r="F148" s="19">
        <f t="shared" si="5"/>
        <v>0</v>
      </c>
    </row>
    <row r="149" spans="1:6" ht="40.5" customHeight="1">
      <c r="A149" s="22" t="s">
        <v>375</v>
      </c>
      <c r="B149" s="21" t="s">
        <v>376</v>
      </c>
      <c r="C149" s="20">
        <v>231.696</v>
      </c>
      <c r="D149" s="20">
        <v>231.696</v>
      </c>
      <c r="E149" s="19">
        <f t="shared" si="4"/>
        <v>100</v>
      </c>
      <c r="F149" s="19">
        <f t="shared" si="5"/>
        <v>0</v>
      </c>
    </row>
    <row r="150" spans="1:6" ht="25.5">
      <c r="A150" s="22" t="s">
        <v>69</v>
      </c>
      <c r="B150" s="21" t="s">
        <v>249</v>
      </c>
      <c r="C150" s="20">
        <f>10.5+0.01318</f>
        <v>10.51318</v>
      </c>
      <c r="D150" s="20">
        <f>10.5+0.01318</f>
        <v>10.51318</v>
      </c>
      <c r="E150" s="19">
        <f t="shared" si="4"/>
        <v>100</v>
      </c>
      <c r="F150" s="19">
        <f t="shared" si="5"/>
        <v>0</v>
      </c>
    </row>
    <row r="151" spans="1:6" ht="25.5">
      <c r="A151" s="22" t="s">
        <v>57</v>
      </c>
      <c r="B151" s="18" t="s">
        <v>68</v>
      </c>
      <c r="C151" s="20">
        <f>44751.3-0.02707</f>
        <v>44751.27293000001</v>
      </c>
      <c r="D151" s="20">
        <f>44751.3-0.02707</f>
        <v>44751.27293000001</v>
      </c>
      <c r="E151" s="19">
        <f t="shared" si="4"/>
        <v>100</v>
      </c>
      <c r="F151" s="19">
        <f t="shared" si="5"/>
        <v>0</v>
      </c>
    </row>
    <row r="152" spans="1:6" ht="25.5">
      <c r="A152" s="22" t="s">
        <v>339</v>
      </c>
      <c r="B152" s="18" t="s">
        <v>340</v>
      </c>
      <c r="C152" s="20">
        <f>67618.4-0.01616</f>
        <v>67618.38384</v>
      </c>
      <c r="D152" s="20">
        <f>67618.4-0.01616</f>
        <v>67618.38384</v>
      </c>
      <c r="E152" s="19">
        <f t="shared" si="4"/>
        <v>100</v>
      </c>
      <c r="F152" s="19">
        <f t="shared" si="5"/>
        <v>0</v>
      </c>
    </row>
    <row r="153" spans="1:6" ht="26.25" customHeight="1">
      <c r="A153" s="22" t="s">
        <v>341</v>
      </c>
      <c r="B153" s="18" t="s">
        <v>334</v>
      </c>
      <c r="C153" s="20">
        <v>21786</v>
      </c>
      <c r="D153" s="20">
        <v>21786</v>
      </c>
      <c r="E153" s="19">
        <f t="shared" si="4"/>
        <v>100</v>
      </c>
      <c r="F153" s="19">
        <f t="shared" si="5"/>
        <v>0</v>
      </c>
    </row>
    <row r="154" spans="1:6" ht="68.25" customHeight="1">
      <c r="A154" s="22" t="s">
        <v>250</v>
      </c>
      <c r="B154" s="18" t="s">
        <v>251</v>
      </c>
      <c r="C154" s="20">
        <f>19323.23232</f>
        <v>19323.23232</v>
      </c>
      <c r="D154" s="20">
        <f>19323.23232</f>
        <v>19323.23232</v>
      </c>
      <c r="E154" s="19">
        <f t="shared" si="4"/>
        <v>100</v>
      </c>
      <c r="F154" s="19">
        <f t="shared" si="5"/>
        <v>0</v>
      </c>
    </row>
    <row r="155" spans="1:6" ht="12.75">
      <c r="A155" s="22" t="s">
        <v>58</v>
      </c>
      <c r="B155" s="18" t="s">
        <v>45</v>
      </c>
      <c r="C155" s="19">
        <f>C156+C157+C158+C159+C160+C161+C162+C163+C164+C165+C166+C167+C168+C169+C170+C171+C172+C173+C174</f>
        <v>76177.33785</v>
      </c>
      <c r="D155" s="19">
        <f>D156+D157+D158+D159+D160+D161+D162+D163+D164+D165+D166+D167+D168+D169+D170+D171+D172+D173+D174</f>
        <v>76177.33785</v>
      </c>
      <c r="E155" s="19">
        <f t="shared" si="4"/>
        <v>100</v>
      </c>
      <c r="F155" s="19">
        <f t="shared" si="5"/>
        <v>0</v>
      </c>
    </row>
    <row r="156" spans="1:6" ht="53.25" customHeight="1" hidden="1">
      <c r="A156" s="22" t="s">
        <v>58</v>
      </c>
      <c r="B156" s="18" t="s">
        <v>252</v>
      </c>
      <c r="C156" s="20">
        <f>6952.8+447</f>
        <v>7399.8</v>
      </c>
      <c r="D156" s="20">
        <f>6952.8+447</f>
        <v>7399.8</v>
      </c>
      <c r="E156" s="19">
        <f t="shared" si="4"/>
        <v>100</v>
      </c>
      <c r="F156" s="19">
        <f t="shared" si="5"/>
        <v>0</v>
      </c>
    </row>
    <row r="157" spans="1:6" ht="41.25" customHeight="1" hidden="1">
      <c r="A157" s="22" t="s">
        <v>58</v>
      </c>
      <c r="B157" s="18" t="s">
        <v>342</v>
      </c>
      <c r="C157" s="20"/>
      <c r="D157" s="20"/>
      <c r="E157" s="19" t="e">
        <f t="shared" si="4"/>
        <v>#DIV/0!</v>
      </c>
      <c r="F157" s="19">
        <f t="shared" si="5"/>
        <v>0</v>
      </c>
    </row>
    <row r="158" spans="1:6" ht="76.5" hidden="1">
      <c r="A158" s="22" t="s">
        <v>58</v>
      </c>
      <c r="B158" s="21" t="s">
        <v>254</v>
      </c>
      <c r="C158" s="20">
        <v>3500</v>
      </c>
      <c r="D158" s="20">
        <v>3500</v>
      </c>
      <c r="E158" s="19">
        <f t="shared" si="4"/>
        <v>100</v>
      </c>
      <c r="F158" s="19">
        <f t="shared" si="5"/>
        <v>0</v>
      </c>
    </row>
    <row r="159" spans="1:6" ht="38.25" hidden="1">
      <c r="A159" s="22" t="s">
        <v>58</v>
      </c>
      <c r="B159" s="21" t="s">
        <v>255</v>
      </c>
      <c r="C159" s="20">
        <v>1000</v>
      </c>
      <c r="D159" s="20">
        <v>1000</v>
      </c>
      <c r="E159" s="19">
        <f t="shared" si="4"/>
        <v>100</v>
      </c>
      <c r="F159" s="19">
        <f t="shared" si="5"/>
        <v>0</v>
      </c>
    </row>
    <row r="160" spans="1:6" ht="76.5" hidden="1">
      <c r="A160" s="22" t="s">
        <v>58</v>
      </c>
      <c r="B160" s="21" t="s">
        <v>256</v>
      </c>
      <c r="C160" s="20"/>
      <c r="D160" s="20"/>
      <c r="E160" s="19" t="e">
        <f t="shared" si="4"/>
        <v>#DIV/0!</v>
      </c>
      <c r="F160" s="19">
        <f t="shared" si="5"/>
        <v>0</v>
      </c>
    </row>
    <row r="161" spans="1:6" ht="63.75" hidden="1">
      <c r="A161" s="22" t="s">
        <v>58</v>
      </c>
      <c r="B161" s="21" t="s">
        <v>257</v>
      </c>
      <c r="C161" s="20">
        <v>135.0917</v>
      </c>
      <c r="D161" s="20">
        <v>135.0917</v>
      </c>
      <c r="E161" s="19">
        <f t="shared" si="4"/>
        <v>100</v>
      </c>
      <c r="F161" s="19">
        <f t="shared" si="5"/>
        <v>0</v>
      </c>
    </row>
    <row r="162" spans="1:6" ht="38.25" hidden="1">
      <c r="A162" s="22" t="s">
        <v>58</v>
      </c>
      <c r="B162" s="21" t="s">
        <v>258</v>
      </c>
      <c r="C162" s="20">
        <v>9.5</v>
      </c>
      <c r="D162" s="20">
        <v>9.5</v>
      </c>
      <c r="E162" s="19">
        <f t="shared" si="4"/>
        <v>100</v>
      </c>
      <c r="F162" s="19">
        <f t="shared" si="5"/>
        <v>0</v>
      </c>
    </row>
    <row r="163" spans="1:6" ht="51" hidden="1">
      <c r="A163" s="22" t="s">
        <v>58</v>
      </c>
      <c r="B163" s="23" t="s">
        <v>259</v>
      </c>
      <c r="C163" s="20">
        <f>5811+0.03701</f>
        <v>5811.03701</v>
      </c>
      <c r="D163" s="20">
        <f>5811+0.03701</f>
        <v>5811.03701</v>
      </c>
      <c r="E163" s="19">
        <f t="shared" si="4"/>
        <v>100</v>
      </c>
      <c r="F163" s="19">
        <f t="shared" si="5"/>
        <v>0</v>
      </c>
    </row>
    <row r="164" spans="1:6" ht="25.5" hidden="1">
      <c r="A164" s="22" t="s">
        <v>58</v>
      </c>
      <c r="B164" s="29" t="s">
        <v>260</v>
      </c>
      <c r="C164" s="20"/>
      <c r="D164" s="20"/>
      <c r="E164" s="19" t="e">
        <f t="shared" si="4"/>
        <v>#DIV/0!</v>
      </c>
      <c r="F164" s="19">
        <f t="shared" si="5"/>
        <v>0</v>
      </c>
    </row>
    <row r="165" spans="1:6" ht="38.25" hidden="1">
      <c r="A165" s="22" t="s">
        <v>58</v>
      </c>
      <c r="B165" s="23" t="s">
        <v>377</v>
      </c>
      <c r="C165" s="20">
        <v>12000</v>
      </c>
      <c r="D165" s="20">
        <v>12000</v>
      </c>
      <c r="E165" s="19">
        <f t="shared" si="4"/>
        <v>100</v>
      </c>
      <c r="F165" s="19">
        <f t="shared" si="5"/>
        <v>0</v>
      </c>
    </row>
    <row r="166" spans="1:6" ht="25.5" hidden="1">
      <c r="A166" s="22" t="s">
        <v>58</v>
      </c>
      <c r="B166" s="23" t="s">
        <v>262</v>
      </c>
      <c r="C166" s="20">
        <f>1100+3900+100</f>
        <v>5100</v>
      </c>
      <c r="D166" s="20">
        <f>1100+3900+100</f>
        <v>5100</v>
      </c>
      <c r="E166" s="19">
        <f t="shared" si="4"/>
        <v>100</v>
      </c>
      <c r="F166" s="19">
        <f t="shared" si="5"/>
        <v>0</v>
      </c>
    </row>
    <row r="167" spans="1:6" ht="38.25" hidden="1">
      <c r="A167" s="22" t="s">
        <v>58</v>
      </c>
      <c r="B167" s="23" t="s">
        <v>343</v>
      </c>
      <c r="C167" s="20">
        <f>1000+22669.11733</f>
        <v>23669.11733</v>
      </c>
      <c r="D167" s="20">
        <f>1000+22669.11733</f>
        <v>23669.11733</v>
      </c>
      <c r="E167" s="19">
        <f t="shared" si="4"/>
        <v>100</v>
      </c>
      <c r="F167" s="19">
        <f t="shared" si="5"/>
        <v>0</v>
      </c>
    </row>
    <row r="168" spans="1:6" ht="12.75" hidden="1">
      <c r="A168" s="22" t="s">
        <v>58</v>
      </c>
      <c r="B168" s="23" t="s">
        <v>263</v>
      </c>
      <c r="C168" s="20"/>
      <c r="D168" s="20"/>
      <c r="E168" s="19" t="e">
        <f t="shared" si="4"/>
        <v>#DIV/0!</v>
      </c>
      <c r="F168" s="19">
        <f t="shared" si="5"/>
        <v>0</v>
      </c>
    </row>
    <row r="169" spans="1:6" ht="38.25" hidden="1">
      <c r="A169" s="22" t="s">
        <v>58</v>
      </c>
      <c r="B169" s="18" t="s">
        <v>264</v>
      </c>
      <c r="C169" s="20"/>
      <c r="D169" s="20"/>
      <c r="E169" s="19" t="e">
        <f t="shared" si="4"/>
        <v>#DIV/0!</v>
      </c>
      <c r="F169" s="19">
        <f t="shared" si="5"/>
        <v>0</v>
      </c>
    </row>
    <row r="170" spans="1:6" ht="29.25" customHeight="1" hidden="1">
      <c r="A170" s="22" t="s">
        <v>58</v>
      </c>
      <c r="B170" s="18" t="s">
        <v>265</v>
      </c>
      <c r="C170" s="20"/>
      <c r="D170" s="20"/>
      <c r="E170" s="19" t="e">
        <f t="shared" si="4"/>
        <v>#DIV/0!</v>
      </c>
      <c r="F170" s="19">
        <f t="shared" si="5"/>
        <v>0</v>
      </c>
    </row>
    <row r="171" spans="1:6" ht="25.5" hidden="1">
      <c r="A171" s="22" t="s">
        <v>58</v>
      </c>
      <c r="B171" s="18" t="s">
        <v>340</v>
      </c>
      <c r="C171" s="20">
        <v>4066.49181</v>
      </c>
      <c r="D171" s="20">
        <v>4066.49181</v>
      </c>
      <c r="E171" s="19">
        <f t="shared" si="4"/>
        <v>100</v>
      </c>
      <c r="F171" s="19">
        <f t="shared" si="5"/>
        <v>0</v>
      </c>
    </row>
    <row r="172" spans="1:6" ht="25.5" hidden="1">
      <c r="A172" s="22" t="s">
        <v>58</v>
      </c>
      <c r="B172" s="18" t="s">
        <v>266</v>
      </c>
      <c r="C172" s="20">
        <f>70+561.9</f>
        <v>631.9</v>
      </c>
      <c r="D172" s="20">
        <f>70+561.9</f>
        <v>631.9</v>
      </c>
      <c r="E172" s="19">
        <f t="shared" si="4"/>
        <v>100</v>
      </c>
      <c r="F172" s="19">
        <f t="shared" si="5"/>
        <v>0</v>
      </c>
    </row>
    <row r="173" spans="1:6" ht="38.25" hidden="1">
      <c r="A173" s="22" t="s">
        <v>58</v>
      </c>
      <c r="B173" s="18" t="s">
        <v>267</v>
      </c>
      <c r="C173" s="20">
        <v>7854.4</v>
      </c>
      <c r="D173" s="20">
        <v>7854.4</v>
      </c>
      <c r="E173" s="19">
        <f t="shared" si="4"/>
        <v>100</v>
      </c>
      <c r="F173" s="19">
        <f t="shared" si="5"/>
        <v>0</v>
      </c>
    </row>
    <row r="174" spans="1:6" ht="27" customHeight="1" hidden="1">
      <c r="A174" s="22" t="s">
        <v>58</v>
      </c>
      <c r="B174" s="18" t="s">
        <v>378</v>
      </c>
      <c r="C174" s="20">
        <v>5000</v>
      </c>
      <c r="D174" s="20">
        <v>5000</v>
      </c>
      <c r="E174" s="19">
        <f t="shared" si="4"/>
        <v>100</v>
      </c>
      <c r="F174" s="19">
        <f t="shared" si="5"/>
        <v>0</v>
      </c>
    </row>
    <row r="175" spans="1:6" ht="12.75">
      <c r="A175" s="22" t="s">
        <v>59</v>
      </c>
      <c r="B175" s="18" t="s">
        <v>73</v>
      </c>
      <c r="C175" s="19">
        <f>C176+C188+C189+C190+C191+C192+C193</f>
        <v>1049654.4767500001</v>
      </c>
      <c r="D175" s="19">
        <f>D176+D188+D189+D190+D191+D192+D193</f>
        <v>1049654.4767500001</v>
      </c>
      <c r="E175" s="19">
        <f t="shared" si="4"/>
        <v>100</v>
      </c>
      <c r="F175" s="19">
        <f t="shared" si="5"/>
        <v>0</v>
      </c>
    </row>
    <row r="176" spans="1:6" ht="25.5">
      <c r="A176" s="22" t="s">
        <v>60</v>
      </c>
      <c r="B176" s="18" t="s">
        <v>46</v>
      </c>
      <c r="C176" s="19">
        <f>C177+C178+C179+C180+C181+C182+C183+C184+C185+C186+C187</f>
        <v>1027957.9125500001</v>
      </c>
      <c r="D176" s="19">
        <f>D177+D178+D179+D180+D181+D182+D183+D184+D185+D186+D187</f>
        <v>1027957.9125500001</v>
      </c>
      <c r="E176" s="19">
        <f t="shared" si="4"/>
        <v>100</v>
      </c>
      <c r="F176" s="19">
        <f t="shared" si="5"/>
        <v>0</v>
      </c>
    </row>
    <row r="177" spans="1:6" ht="63.75" hidden="1">
      <c r="A177" s="22" t="s">
        <v>60</v>
      </c>
      <c r="B177" s="21" t="s">
        <v>268</v>
      </c>
      <c r="C177" s="20">
        <v>1861.2</v>
      </c>
      <c r="D177" s="20">
        <v>1861.2</v>
      </c>
      <c r="E177" s="19">
        <f t="shared" si="4"/>
        <v>100</v>
      </c>
      <c r="F177" s="19">
        <f t="shared" si="5"/>
        <v>0</v>
      </c>
    </row>
    <row r="178" spans="1:6" ht="41.25" customHeight="1" hidden="1">
      <c r="A178" s="22" t="s">
        <v>60</v>
      </c>
      <c r="B178" s="18" t="s">
        <v>269</v>
      </c>
      <c r="C178" s="20">
        <v>6436.1</v>
      </c>
      <c r="D178" s="20">
        <v>6436.1</v>
      </c>
      <c r="E178" s="19">
        <f t="shared" si="4"/>
        <v>100</v>
      </c>
      <c r="F178" s="19">
        <f t="shared" si="5"/>
        <v>0</v>
      </c>
    </row>
    <row r="179" spans="1:6" ht="78.75" customHeight="1" hidden="1">
      <c r="A179" s="22" t="s">
        <v>60</v>
      </c>
      <c r="B179" s="18" t="s">
        <v>270</v>
      </c>
      <c r="C179" s="20">
        <v>0.4</v>
      </c>
      <c r="D179" s="20">
        <v>0.4</v>
      </c>
      <c r="E179" s="19">
        <f t="shared" si="4"/>
        <v>100</v>
      </c>
      <c r="F179" s="19">
        <f t="shared" si="5"/>
        <v>0</v>
      </c>
    </row>
    <row r="180" spans="1:6" ht="38.25" hidden="1">
      <c r="A180" s="22" t="s">
        <v>60</v>
      </c>
      <c r="B180" s="18" t="s">
        <v>271</v>
      </c>
      <c r="C180" s="20">
        <f>2667.2+193.5-159.1</f>
        <v>2701.6</v>
      </c>
      <c r="D180" s="20">
        <f>2667.2+193.5-159.1</f>
        <v>2701.6</v>
      </c>
      <c r="E180" s="19">
        <f t="shared" si="4"/>
        <v>100</v>
      </c>
      <c r="F180" s="19">
        <f t="shared" si="5"/>
        <v>0</v>
      </c>
    </row>
    <row r="181" spans="1:6" ht="38.25" hidden="1">
      <c r="A181" s="22" t="s">
        <v>60</v>
      </c>
      <c r="B181" s="21" t="s">
        <v>272</v>
      </c>
      <c r="C181" s="20">
        <v>262.8</v>
      </c>
      <c r="D181" s="20">
        <v>262.8</v>
      </c>
      <c r="E181" s="19">
        <f t="shared" si="4"/>
        <v>100</v>
      </c>
      <c r="F181" s="19">
        <f t="shared" si="5"/>
        <v>0</v>
      </c>
    </row>
    <row r="182" spans="1:6" ht="52.5" customHeight="1" hidden="1">
      <c r="A182" s="22" t="s">
        <v>60</v>
      </c>
      <c r="B182" s="18" t="s">
        <v>273</v>
      </c>
      <c r="C182" s="20">
        <f>34752.6+3200-1239.24369+10725</f>
        <v>47438.356309999996</v>
      </c>
      <c r="D182" s="20">
        <f>34752.6+3200-1239.24369+10725</f>
        <v>47438.356309999996</v>
      </c>
      <c r="E182" s="19">
        <f t="shared" si="4"/>
        <v>100</v>
      </c>
      <c r="F182" s="19">
        <f t="shared" si="5"/>
        <v>0</v>
      </c>
    </row>
    <row r="183" spans="1:6" ht="120" customHeight="1" hidden="1">
      <c r="A183" s="22" t="s">
        <v>60</v>
      </c>
      <c r="B183" s="21" t="s">
        <v>274</v>
      </c>
      <c r="C183" s="20">
        <f>861683.8+11786.6+33284.8+26936.6</f>
        <v>933691.8</v>
      </c>
      <c r="D183" s="20">
        <f>861683.8+11786.6+33284.8+26936.6</f>
        <v>933691.8</v>
      </c>
      <c r="E183" s="19">
        <f t="shared" si="4"/>
        <v>100</v>
      </c>
      <c r="F183" s="19">
        <f t="shared" si="5"/>
        <v>0</v>
      </c>
    </row>
    <row r="184" spans="1:6" ht="102" hidden="1">
      <c r="A184" s="22" t="s">
        <v>60</v>
      </c>
      <c r="B184" s="21" t="s">
        <v>275</v>
      </c>
      <c r="C184" s="20">
        <v>23070.3</v>
      </c>
      <c r="D184" s="20">
        <v>23070.3</v>
      </c>
      <c r="E184" s="19">
        <f t="shared" si="4"/>
        <v>100</v>
      </c>
      <c r="F184" s="19">
        <f t="shared" si="5"/>
        <v>0</v>
      </c>
    </row>
    <row r="185" spans="1:6" ht="38.25" hidden="1">
      <c r="A185" s="22" t="s">
        <v>60</v>
      </c>
      <c r="B185" s="18" t="s">
        <v>276</v>
      </c>
      <c r="C185" s="20">
        <v>807.7</v>
      </c>
      <c r="D185" s="20">
        <v>807.7</v>
      </c>
      <c r="E185" s="19">
        <f t="shared" si="4"/>
        <v>100</v>
      </c>
      <c r="F185" s="19">
        <f t="shared" si="5"/>
        <v>0</v>
      </c>
    </row>
    <row r="186" spans="1:6" ht="63.75" hidden="1">
      <c r="A186" s="22" t="s">
        <v>60</v>
      </c>
      <c r="B186" s="18" t="s">
        <v>277</v>
      </c>
      <c r="C186" s="20">
        <v>341.8</v>
      </c>
      <c r="D186" s="20">
        <v>341.8</v>
      </c>
      <c r="E186" s="19">
        <f t="shared" si="4"/>
        <v>100</v>
      </c>
      <c r="F186" s="19">
        <f t="shared" si="5"/>
        <v>0</v>
      </c>
    </row>
    <row r="187" spans="1:6" ht="38.25" hidden="1">
      <c r="A187" s="22" t="s">
        <v>60</v>
      </c>
      <c r="B187" s="18" t="s">
        <v>278</v>
      </c>
      <c r="C187" s="20">
        <f>11515.3-169.44376</f>
        <v>11345.85624</v>
      </c>
      <c r="D187" s="20">
        <f>11515.3-169.44376</f>
        <v>11345.85624</v>
      </c>
      <c r="E187" s="19">
        <f t="shared" si="4"/>
        <v>100</v>
      </c>
      <c r="F187" s="19">
        <f t="shared" si="5"/>
        <v>0</v>
      </c>
    </row>
    <row r="188" spans="1:6" ht="51">
      <c r="A188" s="22" t="s">
        <v>61</v>
      </c>
      <c r="B188" s="18" t="s">
        <v>47</v>
      </c>
      <c r="C188" s="20">
        <v>19677.6</v>
      </c>
      <c r="D188" s="20">
        <v>19677.6</v>
      </c>
      <c r="E188" s="19">
        <f t="shared" si="4"/>
        <v>100</v>
      </c>
      <c r="F188" s="19">
        <f t="shared" si="5"/>
        <v>0</v>
      </c>
    </row>
    <row r="189" spans="1:6" ht="38.25">
      <c r="A189" s="22" t="s">
        <v>62</v>
      </c>
      <c r="B189" s="18" t="s">
        <v>279</v>
      </c>
      <c r="C189" s="20">
        <v>5.8</v>
      </c>
      <c r="D189" s="20">
        <v>5.8</v>
      </c>
      <c r="E189" s="19">
        <f t="shared" si="4"/>
        <v>100</v>
      </c>
      <c r="F189" s="19">
        <f t="shared" si="5"/>
        <v>0</v>
      </c>
    </row>
    <row r="190" spans="1:6" ht="76.5" hidden="1">
      <c r="A190" s="22" t="s">
        <v>280</v>
      </c>
      <c r="B190" s="21" t="s">
        <v>281</v>
      </c>
      <c r="C190" s="20"/>
      <c r="D190" s="20"/>
      <c r="E190" s="19" t="e">
        <f t="shared" si="4"/>
        <v>#DIV/0!</v>
      </c>
      <c r="F190" s="19">
        <f t="shared" si="5"/>
        <v>0</v>
      </c>
    </row>
    <row r="191" spans="1:6" ht="51" hidden="1">
      <c r="A191" s="22" t="s">
        <v>282</v>
      </c>
      <c r="B191" s="21" t="s">
        <v>283</v>
      </c>
      <c r="C191" s="20"/>
      <c r="D191" s="20"/>
      <c r="E191" s="19" t="e">
        <f t="shared" si="4"/>
        <v>#DIV/0!</v>
      </c>
      <c r="F191" s="19">
        <f t="shared" si="5"/>
        <v>0</v>
      </c>
    </row>
    <row r="192" spans="1:6" ht="51">
      <c r="A192" s="22" t="s">
        <v>63</v>
      </c>
      <c r="B192" s="21" t="s">
        <v>345</v>
      </c>
      <c r="C192" s="20">
        <f>3984.22315-1971.05895</f>
        <v>2013.1641999999997</v>
      </c>
      <c r="D192" s="20">
        <f>3984.22315-1971.05895</f>
        <v>2013.1641999999997</v>
      </c>
      <c r="E192" s="19">
        <f t="shared" si="4"/>
        <v>100</v>
      </c>
      <c r="F192" s="19">
        <f t="shared" si="5"/>
        <v>0</v>
      </c>
    </row>
    <row r="193" spans="1:6" ht="25.5" hidden="1">
      <c r="A193" s="22" t="s">
        <v>70</v>
      </c>
      <c r="B193" s="21" t="s">
        <v>74</v>
      </c>
      <c r="C193" s="20"/>
      <c r="D193" s="20"/>
      <c r="E193" s="19" t="e">
        <f t="shared" si="4"/>
        <v>#DIV/0!</v>
      </c>
      <c r="F193" s="19">
        <f t="shared" si="5"/>
        <v>0</v>
      </c>
    </row>
    <row r="194" spans="1:6" ht="12.75">
      <c r="A194" s="22" t="s">
        <v>64</v>
      </c>
      <c r="B194" s="18" t="s">
        <v>19</v>
      </c>
      <c r="C194" s="20">
        <f>C195+C196+C197+C204+C205+C206+C207+C208+C209</f>
        <v>550136.4688500001</v>
      </c>
      <c r="D194" s="20">
        <f>D195+D196+D197+D204+D205+D206+D207+D208+D209</f>
        <v>550136.4688500001</v>
      </c>
      <c r="E194" s="19">
        <f t="shared" si="4"/>
        <v>100</v>
      </c>
      <c r="F194" s="19">
        <f t="shared" si="5"/>
        <v>0</v>
      </c>
    </row>
    <row r="195" spans="1:6" ht="52.5" customHeight="1">
      <c r="A195" s="15" t="s">
        <v>379</v>
      </c>
      <c r="B195" s="21" t="s">
        <v>380</v>
      </c>
      <c r="C195" s="20">
        <v>1308.411</v>
      </c>
      <c r="D195" s="20">
        <v>1308.411</v>
      </c>
      <c r="E195" s="19">
        <f t="shared" si="4"/>
        <v>100</v>
      </c>
      <c r="F195" s="19">
        <f t="shared" si="5"/>
        <v>0</v>
      </c>
    </row>
    <row r="196" spans="1:6" ht="51.75" customHeight="1">
      <c r="A196" s="22" t="s">
        <v>71</v>
      </c>
      <c r="B196" s="18" t="s">
        <v>381</v>
      </c>
      <c r="C196" s="20">
        <f>46121.7-23.7</f>
        <v>46098</v>
      </c>
      <c r="D196" s="20">
        <f>46121.7-23.7</f>
        <v>46098</v>
      </c>
      <c r="E196" s="19">
        <f t="shared" si="4"/>
        <v>100</v>
      </c>
      <c r="F196" s="19">
        <f t="shared" si="5"/>
        <v>0</v>
      </c>
    </row>
    <row r="197" spans="1:6" ht="51">
      <c r="A197" s="22" t="s">
        <v>72</v>
      </c>
      <c r="B197" s="18" t="s">
        <v>75</v>
      </c>
      <c r="C197" s="20">
        <f>C198+C199+C200+C201+C202+C203</f>
        <v>20105.6185</v>
      </c>
      <c r="D197" s="20">
        <f>D198+D199+D200+D201+D202+D203</f>
        <v>20105.6185</v>
      </c>
      <c r="E197" s="19">
        <f aca="true" t="shared" si="6" ref="E197:E231">D197/C197*100</f>
        <v>100</v>
      </c>
      <c r="F197" s="19">
        <f aca="true" t="shared" si="7" ref="F197:F231">D197-C197</f>
        <v>0</v>
      </c>
    </row>
    <row r="198" spans="1:6" ht="12.75" customHeight="1" hidden="1">
      <c r="A198" s="22" t="s">
        <v>72</v>
      </c>
      <c r="B198" s="18"/>
      <c r="C198" s="20"/>
      <c r="D198" s="20"/>
      <c r="E198" s="19" t="e">
        <f t="shared" si="6"/>
        <v>#DIV/0!</v>
      </c>
      <c r="F198" s="19">
        <f t="shared" si="7"/>
        <v>0</v>
      </c>
    </row>
    <row r="199" spans="1:6" ht="51" customHeight="1" hidden="1">
      <c r="A199" s="22" t="s">
        <v>72</v>
      </c>
      <c r="B199" s="18" t="s">
        <v>346</v>
      </c>
      <c r="C199" s="20">
        <v>12645</v>
      </c>
      <c r="D199" s="20">
        <v>12645</v>
      </c>
      <c r="E199" s="19">
        <f t="shared" si="6"/>
        <v>100</v>
      </c>
      <c r="F199" s="19">
        <f t="shared" si="7"/>
        <v>0</v>
      </c>
    </row>
    <row r="200" spans="1:6" ht="51" customHeight="1" hidden="1">
      <c r="A200" s="22" t="s">
        <v>72</v>
      </c>
      <c r="B200" s="18" t="s">
        <v>285</v>
      </c>
      <c r="C200" s="20"/>
      <c r="D200" s="20"/>
      <c r="E200" s="19" t="e">
        <f t="shared" si="6"/>
        <v>#DIV/0!</v>
      </c>
      <c r="F200" s="19">
        <f t="shared" si="7"/>
        <v>0</v>
      </c>
    </row>
    <row r="201" spans="1:6" ht="51" customHeight="1" hidden="1">
      <c r="A201" s="22" t="s">
        <v>72</v>
      </c>
      <c r="B201" s="18" t="s">
        <v>286</v>
      </c>
      <c r="C201" s="20">
        <f>18889.3+0.04144-15400+39.71277+3931.56429</f>
        <v>7460.6185000000005</v>
      </c>
      <c r="D201" s="20">
        <f>18889.3+0.04144-15400+39.71277+3931.56429</f>
        <v>7460.6185000000005</v>
      </c>
      <c r="E201" s="19">
        <f t="shared" si="6"/>
        <v>100</v>
      </c>
      <c r="F201" s="19">
        <f t="shared" si="7"/>
        <v>0</v>
      </c>
    </row>
    <row r="202" spans="1:6" ht="80.25" customHeight="1" hidden="1">
      <c r="A202" s="22" t="s">
        <v>72</v>
      </c>
      <c r="B202" s="18" t="s">
        <v>382</v>
      </c>
      <c r="C202" s="20">
        <f>19323.2+0.03232-19323.23232</f>
        <v>0</v>
      </c>
      <c r="D202" s="20">
        <f>19323.2+0.03232-19323.23232</f>
        <v>0</v>
      </c>
      <c r="E202" s="19" t="e">
        <f t="shared" si="6"/>
        <v>#DIV/0!</v>
      </c>
      <c r="F202" s="19">
        <f t="shared" si="7"/>
        <v>0</v>
      </c>
    </row>
    <row r="203" spans="1:6" ht="51" customHeight="1" hidden="1">
      <c r="A203" s="22" t="s">
        <v>72</v>
      </c>
      <c r="B203" s="18" t="s">
        <v>288</v>
      </c>
      <c r="C203" s="20"/>
      <c r="D203" s="20"/>
      <c r="E203" s="19" t="e">
        <f t="shared" si="6"/>
        <v>#DIV/0!</v>
      </c>
      <c r="F203" s="19">
        <f t="shared" si="7"/>
        <v>0</v>
      </c>
    </row>
    <row r="204" spans="1:6" ht="25.5" customHeight="1" hidden="1">
      <c r="A204" s="22" t="s">
        <v>289</v>
      </c>
      <c r="B204" s="18" t="s">
        <v>290</v>
      </c>
      <c r="C204" s="20"/>
      <c r="D204" s="20"/>
      <c r="E204" s="19" t="e">
        <f t="shared" si="6"/>
        <v>#DIV/0!</v>
      </c>
      <c r="F204" s="19">
        <f t="shared" si="7"/>
        <v>0</v>
      </c>
    </row>
    <row r="205" spans="1:6" ht="40.5" customHeight="1">
      <c r="A205" s="22" t="s">
        <v>51</v>
      </c>
      <c r="B205" s="18" t="s">
        <v>383</v>
      </c>
      <c r="C205" s="20">
        <f>175248.3+37500+26864.24024</f>
        <v>239612.54024</v>
      </c>
      <c r="D205" s="20">
        <f>175248.3+37500+26864.24024</f>
        <v>239612.54024</v>
      </c>
      <c r="E205" s="19">
        <f t="shared" si="6"/>
        <v>100</v>
      </c>
      <c r="F205" s="19">
        <f t="shared" si="7"/>
        <v>0</v>
      </c>
    </row>
    <row r="206" spans="1:6" ht="52.5" customHeight="1">
      <c r="A206" s="22" t="s">
        <v>384</v>
      </c>
      <c r="B206" s="18" t="s">
        <v>385</v>
      </c>
      <c r="C206" s="20">
        <v>95000</v>
      </c>
      <c r="D206" s="20">
        <v>95000</v>
      </c>
      <c r="E206" s="19">
        <f t="shared" si="6"/>
        <v>100</v>
      </c>
      <c r="F206" s="19">
        <f t="shared" si="7"/>
        <v>0</v>
      </c>
    </row>
    <row r="207" spans="1:6" ht="25.5">
      <c r="A207" s="22" t="s">
        <v>386</v>
      </c>
      <c r="B207" s="18" t="s">
        <v>387</v>
      </c>
      <c r="C207" s="20">
        <v>10000</v>
      </c>
      <c r="D207" s="20">
        <v>10000</v>
      </c>
      <c r="E207" s="19">
        <f t="shared" si="6"/>
        <v>100</v>
      </c>
      <c r="F207" s="19">
        <f t="shared" si="7"/>
        <v>0</v>
      </c>
    </row>
    <row r="208" spans="1:6" ht="51">
      <c r="A208" s="22" t="s">
        <v>347</v>
      </c>
      <c r="B208" s="18" t="s">
        <v>348</v>
      </c>
      <c r="C208" s="20">
        <f>175376.9-3247.30279-34117.6981</f>
        <v>138011.89911</v>
      </c>
      <c r="D208" s="20">
        <f>175376.9-3247.30279-34117.6981</f>
        <v>138011.89911</v>
      </c>
      <c r="E208" s="19">
        <f t="shared" si="6"/>
        <v>100</v>
      </c>
      <c r="F208" s="19">
        <f t="shared" si="7"/>
        <v>0</v>
      </c>
    </row>
    <row r="209" spans="1:6" ht="30.75" customHeight="1" hidden="1">
      <c r="A209" s="22" t="s">
        <v>349</v>
      </c>
      <c r="B209" s="18" t="s">
        <v>350</v>
      </c>
      <c r="C209" s="20">
        <f>C210+C211+C212</f>
        <v>0</v>
      </c>
      <c r="D209" s="20">
        <f>D210+D211+D212</f>
        <v>0</v>
      </c>
      <c r="E209" s="19" t="e">
        <f t="shared" si="6"/>
        <v>#DIV/0!</v>
      </c>
      <c r="F209" s="19">
        <f t="shared" si="7"/>
        <v>0</v>
      </c>
    </row>
    <row r="210" spans="1:6" ht="33" customHeight="1" hidden="1">
      <c r="A210" s="22" t="s">
        <v>349</v>
      </c>
      <c r="B210" s="18" t="s">
        <v>350</v>
      </c>
      <c r="C210" s="20"/>
      <c r="D210" s="20"/>
      <c r="E210" s="19" t="e">
        <f t="shared" si="6"/>
        <v>#DIV/0!</v>
      </c>
      <c r="F210" s="19">
        <f t="shared" si="7"/>
        <v>0</v>
      </c>
    </row>
    <row r="211" spans="1:6" ht="43.5" customHeight="1" hidden="1">
      <c r="A211" s="22" t="s">
        <v>349</v>
      </c>
      <c r="B211" s="18" t="s">
        <v>351</v>
      </c>
      <c r="C211" s="20"/>
      <c r="D211" s="20"/>
      <c r="E211" s="19" t="e">
        <f t="shared" si="6"/>
        <v>#DIV/0!</v>
      </c>
      <c r="F211" s="19">
        <f t="shared" si="7"/>
        <v>0</v>
      </c>
    </row>
    <row r="212" spans="1:6" ht="26.25" customHeight="1" hidden="1">
      <c r="A212" s="22" t="s">
        <v>349</v>
      </c>
      <c r="B212" s="18" t="s">
        <v>352</v>
      </c>
      <c r="C212" s="20"/>
      <c r="D212" s="20"/>
      <c r="E212" s="19" t="e">
        <f t="shared" si="6"/>
        <v>#DIV/0!</v>
      </c>
      <c r="F212" s="19">
        <f t="shared" si="7"/>
        <v>0</v>
      </c>
    </row>
    <row r="213" spans="1:6" ht="27" customHeight="1">
      <c r="A213" s="22" t="s">
        <v>292</v>
      </c>
      <c r="B213" s="18" t="s">
        <v>293</v>
      </c>
      <c r="C213" s="20">
        <f>C214+C215+C216+C217+C218+C219+C220</f>
        <v>22428.84343</v>
      </c>
      <c r="D213" s="20">
        <f>D214+D215+D216+D217+D218+D219+D220</f>
        <v>22428.84343</v>
      </c>
      <c r="E213" s="19">
        <f t="shared" si="6"/>
        <v>100</v>
      </c>
      <c r="F213" s="19">
        <f t="shared" si="7"/>
        <v>0</v>
      </c>
    </row>
    <row r="214" spans="1:6" ht="25.5" hidden="1">
      <c r="A214" s="22" t="s">
        <v>294</v>
      </c>
      <c r="B214" s="18" t="s">
        <v>295</v>
      </c>
      <c r="C214" s="20"/>
      <c r="D214" s="20"/>
      <c r="E214" s="19" t="e">
        <f t="shared" si="6"/>
        <v>#DIV/0!</v>
      </c>
      <c r="F214" s="19">
        <f t="shared" si="7"/>
        <v>0</v>
      </c>
    </row>
    <row r="215" spans="1:6" ht="25.5" hidden="1">
      <c r="A215" s="22" t="s">
        <v>296</v>
      </c>
      <c r="B215" s="18" t="s">
        <v>295</v>
      </c>
      <c r="C215" s="20">
        <v>11249.56994</v>
      </c>
      <c r="D215" s="20">
        <v>11249.56994</v>
      </c>
      <c r="E215" s="19">
        <f t="shared" si="6"/>
        <v>100</v>
      </c>
      <c r="F215" s="19">
        <f t="shared" si="7"/>
        <v>0</v>
      </c>
    </row>
    <row r="216" spans="1:6" ht="25.5" hidden="1">
      <c r="A216" s="22" t="s">
        <v>297</v>
      </c>
      <c r="B216" s="18" t="s">
        <v>298</v>
      </c>
      <c r="C216" s="20">
        <v>1940.93537</v>
      </c>
      <c r="D216" s="20">
        <v>1940.93537</v>
      </c>
      <c r="E216" s="19">
        <f t="shared" si="6"/>
        <v>100</v>
      </c>
      <c r="F216" s="19">
        <f t="shared" si="7"/>
        <v>0</v>
      </c>
    </row>
    <row r="217" spans="1:6" ht="25.5" hidden="1">
      <c r="A217" s="22" t="s">
        <v>353</v>
      </c>
      <c r="B217" s="18" t="s">
        <v>300</v>
      </c>
      <c r="C217" s="20">
        <f>3128.61148+975.822</f>
        <v>4104.43348</v>
      </c>
      <c r="D217" s="20">
        <f>3128.61148+975.822</f>
        <v>4104.43348</v>
      </c>
      <c r="E217" s="19">
        <f t="shared" si="6"/>
        <v>100</v>
      </c>
      <c r="F217" s="19">
        <f t="shared" si="7"/>
        <v>0</v>
      </c>
    </row>
    <row r="218" spans="1:6" ht="25.5" hidden="1">
      <c r="A218" s="22" t="s">
        <v>299</v>
      </c>
      <c r="B218" s="18" t="s">
        <v>300</v>
      </c>
      <c r="C218" s="20">
        <v>4839.33264</v>
      </c>
      <c r="D218" s="20">
        <v>4839.33264</v>
      </c>
      <c r="E218" s="19">
        <f t="shared" si="6"/>
        <v>100</v>
      </c>
      <c r="F218" s="19">
        <f t="shared" si="7"/>
        <v>0</v>
      </c>
    </row>
    <row r="219" spans="1:6" ht="25.5" hidden="1">
      <c r="A219" s="22" t="s">
        <v>301</v>
      </c>
      <c r="B219" s="18" t="s">
        <v>300</v>
      </c>
      <c r="C219" s="20">
        <v>266.7</v>
      </c>
      <c r="D219" s="20">
        <v>266.7</v>
      </c>
      <c r="E219" s="19">
        <f t="shared" si="6"/>
        <v>100</v>
      </c>
      <c r="F219" s="19">
        <f t="shared" si="7"/>
        <v>0</v>
      </c>
    </row>
    <row r="220" spans="1:6" ht="25.5" hidden="1">
      <c r="A220" s="22" t="s">
        <v>302</v>
      </c>
      <c r="B220" s="18" t="s">
        <v>300</v>
      </c>
      <c r="C220" s="20">
        <v>27.872</v>
      </c>
      <c r="D220" s="20">
        <v>27.872</v>
      </c>
      <c r="E220" s="19">
        <f t="shared" si="6"/>
        <v>100</v>
      </c>
      <c r="F220" s="19">
        <f t="shared" si="7"/>
        <v>0</v>
      </c>
    </row>
    <row r="221" spans="1:6" ht="38.25">
      <c r="A221" s="22" t="s">
        <v>303</v>
      </c>
      <c r="B221" s="18" t="s">
        <v>304</v>
      </c>
      <c r="C221" s="20">
        <f>C222+C223+C224+C225+C226+C227+C228+C229+C230</f>
        <v>-35147.90228</v>
      </c>
      <c r="D221" s="20">
        <f>D222+D223+D224+D225+D226+D227+D228+D229+D230</f>
        <v>-35147.90228</v>
      </c>
      <c r="E221" s="19">
        <f t="shared" si="6"/>
        <v>100</v>
      </c>
      <c r="F221" s="19">
        <f t="shared" si="7"/>
        <v>0</v>
      </c>
    </row>
    <row r="222" spans="1:6" ht="55.5" customHeight="1" hidden="1">
      <c r="A222" s="22" t="s">
        <v>313</v>
      </c>
      <c r="B222" s="21" t="s">
        <v>314</v>
      </c>
      <c r="C222" s="20">
        <v>-3353.03026</v>
      </c>
      <c r="D222" s="20">
        <v>-3353.03026</v>
      </c>
      <c r="E222" s="19">
        <f t="shared" si="6"/>
        <v>100</v>
      </c>
      <c r="F222" s="19">
        <f t="shared" si="7"/>
        <v>0</v>
      </c>
    </row>
    <row r="223" spans="1:6" ht="28.5" customHeight="1" hidden="1">
      <c r="A223" s="22" t="s">
        <v>388</v>
      </c>
      <c r="B223" s="21" t="s">
        <v>389</v>
      </c>
      <c r="C223" s="20">
        <v>-760.9602</v>
      </c>
      <c r="D223" s="20">
        <v>-760.9602</v>
      </c>
      <c r="E223" s="19">
        <f t="shared" si="6"/>
        <v>100</v>
      </c>
      <c r="F223" s="19">
        <f t="shared" si="7"/>
        <v>0</v>
      </c>
    </row>
    <row r="224" spans="1:6" ht="29.25" customHeight="1" hidden="1">
      <c r="A224" s="22" t="s">
        <v>305</v>
      </c>
      <c r="B224" s="21" t="s">
        <v>315</v>
      </c>
      <c r="C224" s="20"/>
      <c r="D224" s="20"/>
      <c r="E224" s="19" t="e">
        <f t="shared" si="6"/>
        <v>#DIV/0!</v>
      </c>
      <c r="F224" s="19">
        <f t="shared" si="7"/>
        <v>0</v>
      </c>
    </row>
    <row r="225" spans="1:6" ht="42" customHeight="1" hidden="1">
      <c r="A225" s="22" t="s">
        <v>390</v>
      </c>
      <c r="B225" s="21" t="s">
        <v>391</v>
      </c>
      <c r="C225" s="20">
        <v>-6E-05</v>
      </c>
      <c r="D225" s="20">
        <v>-6E-05</v>
      </c>
      <c r="E225" s="19">
        <f t="shared" si="6"/>
        <v>100</v>
      </c>
      <c r="F225" s="19">
        <f t="shared" si="7"/>
        <v>0</v>
      </c>
    </row>
    <row r="226" spans="1:6" ht="42" customHeight="1" hidden="1">
      <c r="A226" s="22" t="s">
        <v>392</v>
      </c>
      <c r="B226" s="21" t="s">
        <v>393</v>
      </c>
      <c r="C226" s="20">
        <v>-10101.0202</v>
      </c>
      <c r="D226" s="20">
        <v>-10101.0202</v>
      </c>
      <c r="E226" s="19">
        <f t="shared" si="6"/>
        <v>100</v>
      </c>
      <c r="F226" s="19">
        <f t="shared" si="7"/>
        <v>0</v>
      </c>
    </row>
    <row r="227" spans="1:6" ht="66.75" customHeight="1" hidden="1">
      <c r="A227" s="22" t="s">
        <v>354</v>
      </c>
      <c r="B227" s="21" t="s">
        <v>355</v>
      </c>
      <c r="C227" s="20">
        <v>-0.00293</v>
      </c>
      <c r="D227" s="20">
        <v>-0.00293</v>
      </c>
      <c r="E227" s="19">
        <f t="shared" si="6"/>
        <v>100</v>
      </c>
      <c r="F227" s="19">
        <f t="shared" si="7"/>
        <v>0</v>
      </c>
    </row>
    <row r="228" spans="1:6" ht="54" customHeight="1" hidden="1">
      <c r="A228" s="22" t="s">
        <v>394</v>
      </c>
      <c r="B228" s="21" t="s">
        <v>395</v>
      </c>
      <c r="C228" s="20">
        <v>-566.04154</v>
      </c>
      <c r="D228" s="20">
        <v>-566.04154</v>
      </c>
      <c r="E228" s="19">
        <f t="shared" si="6"/>
        <v>100</v>
      </c>
      <c r="F228" s="19">
        <f t="shared" si="7"/>
        <v>0</v>
      </c>
    </row>
    <row r="229" spans="1:6" ht="54" customHeight="1" hidden="1">
      <c r="A229" s="22" t="s">
        <v>396</v>
      </c>
      <c r="B229" s="21" t="s">
        <v>397</v>
      </c>
      <c r="C229" s="20">
        <v>-975.822</v>
      </c>
      <c r="D229" s="20">
        <v>-975.822</v>
      </c>
      <c r="E229" s="19">
        <f t="shared" si="6"/>
        <v>100</v>
      </c>
      <c r="F229" s="19">
        <f t="shared" si="7"/>
        <v>0</v>
      </c>
    </row>
    <row r="230" spans="1:6" ht="38.25" customHeight="1" hidden="1">
      <c r="A230" s="22" t="s">
        <v>316</v>
      </c>
      <c r="B230" s="21" t="s">
        <v>317</v>
      </c>
      <c r="C230" s="20">
        <f>-13505.72077-5885.30432</f>
        <v>-19391.02509</v>
      </c>
      <c r="D230" s="20">
        <f>-13505.72077-5885.30432</f>
        <v>-19391.02509</v>
      </c>
      <c r="E230" s="19">
        <f t="shared" si="6"/>
        <v>100</v>
      </c>
      <c r="F230" s="19">
        <f t="shared" si="7"/>
        <v>0</v>
      </c>
    </row>
    <row r="231" spans="1:6" s="40" customFormat="1" ht="12.75">
      <c r="A231" s="31"/>
      <c r="B231" s="27" t="s">
        <v>21</v>
      </c>
      <c r="C231" s="28">
        <f>C5+C133</f>
        <v>3551369.6227800003</v>
      </c>
      <c r="D231" s="28">
        <f>D5+D133</f>
        <v>3629232.2227800004</v>
      </c>
      <c r="E231" s="28">
        <f t="shared" si="6"/>
        <v>102.19246680211928</v>
      </c>
      <c r="F231" s="28">
        <f t="shared" si="7"/>
        <v>77862.6000000001</v>
      </c>
    </row>
    <row r="234" spans="1:4" ht="42" customHeight="1">
      <c r="A234" s="41" t="s">
        <v>76</v>
      </c>
      <c r="B234" s="41"/>
      <c r="C234" s="5" t="s">
        <v>78</v>
      </c>
      <c r="D234" s="6" t="s">
        <v>77</v>
      </c>
    </row>
  </sheetData>
  <sheetProtection/>
  <mergeCells count="2">
    <mergeCell ref="A2:F2"/>
    <mergeCell ref="A234:B2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2023-11-14T04:52:12Z</cp:lastPrinted>
  <dcterms:created xsi:type="dcterms:W3CDTF">2005-02-10T05:40:27Z</dcterms:created>
  <dcterms:modified xsi:type="dcterms:W3CDTF">2023-11-14T04:54:12Z</dcterms:modified>
  <cp:category/>
  <cp:version/>
  <cp:contentType/>
  <cp:contentStatus/>
</cp:coreProperties>
</file>