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H_17\Desktop\ПРОГРАММЫ\МОЯ 2018 год ОЛЯ\2020 год\Отчет об исполнении Отчета\"/>
    </mc:Choice>
  </mc:AlternateContent>
  <bookViews>
    <workbookView xWindow="-120" yWindow="-120" windowWidth="29040" windowHeight="15840"/>
  </bookViews>
  <sheets>
    <sheet name="2019" sheetId="1" r:id="rId1"/>
    <sheet name="Расчет вМП 31.12.2019" sheetId="2" r:id="rId2"/>
  </sheets>
  <definedNames>
    <definedName name="_xlnm.Print_Titles" localSheetId="1">'Расчет вМП 31.12.2019'!$4:$5</definedName>
    <definedName name="_xlnm.Print_Area" localSheetId="1">'Расчет вМП 31.12.2019'!$A$1:$M$64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M6" i="2"/>
  <c r="F10" i="1"/>
  <c r="F12" i="1"/>
  <c r="F11" i="1"/>
  <c r="F130" i="1"/>
  <c r="F45" i="1"/>
  <c r="J18" i="2"/>
  <c r="J19" i="2"/>
  <c r="J17" i="2"/>
  <c r="J51" i="2" l="1"/>
  <c r="J52" i="2"/>
  <c r="J53" i="2"/>
  <c r="J54" i="2"/>
  <c r="J55" i="2"/>
  <c r="J56" i="2"/>
  <c r="J57" i="2"/>
  <c r="J58" i="2"/>
  <c r="J59" i="2"/>
  <c r="J50" i="2"/>
  <c r="J62" i="2"/>
  <c r="J61" i="2"/>
  <c r="J64" i="2"/>
  <c r="J63" i="2" s="1"/>
  <c r="K63" i="2"/>
  <c r="L63" i="2"/>
  <c r="M63" i="2"/>
  <c r="K60" i="2"/>
  <c r="L60" i="2"/>
  <c r="M60" i="2"/>
  <c r="K49" i="2"/>
  <c r="L49" i="2"/>
  <c r="M49" i="2"/>
  <c r="J44" i="2"/>
  <c r="K44" i="2"/>
  <c r="L44" i="2"/>
  <c r="M44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22" i="2"/>
  <c r="L21" i="2"/>
  <c r="L20" i="2" s="1"/>
  <c r="L6" i="2" s="1"/>
  <c r="M21" i="2"/>
  <c r="J16" i="2"/>
  <c r="K16" i="2"/>
  <c r="L16" i="2"/>
  <c r="M16" i="2"/>
  <c r="J10" i="2"/>
  <c r="J11" i="2"/>
  <c r="J12" i="2"/>
  <c r="J13" i="2"/>
  <c r="J14" i="2"/>
  <c r="J15" i="2"/>
  <c r="J9" i="2"/>
  <c r="K8" i="2"/>
  <c r="K7" i="2" s="1"/>
  <c r="L8" i="2"/>
  <c r="L7" i="2" s="1"/>
  <c r="M8" i="2"/>
  <c r="M7" i="2" s="1"/>
  <c r="F64" i="2"/>
  <c r="I63" i="2"/>
  <c r="H63" i="2"/>
  <c r="G63" i="2"/>
  <c r="F63" i="2"/>
  <c r="F62" i="2"/>
  <c r="F61" i="2"/>
  <c r="I60" i="2"/>
  <c r="I48" i="2" s="1"/>
  <c r="H60" i="2"/>
  <c r="G60" i="2"/>
  <c r="F59" i="2"/>
  <c r="F58" i="2"/>
  <c r="F57" i="2"/>
  <c r="F56" i="2"/>
  <c r="F55" i="2"/>
  <c r="F54" i="2"/>
  <c r="F53" i="2"/>
  <c r="F52" i="2"/>
  <c r="F51" i="2"/>
  <c r="F50" i="2"/>
  <c r="I49" i="2"/>
  <c r="H49" i="2"/>
  <c r="G49" i="2"/>
  <c r="G48" i="2" s="1"/>
  <c r="F47" i="2"/>
  <c r="F46" i="2"/>
  <c r="F45" i="2"/>
  <c r="F44" i="2" s="1"/>
  <c r="I44" i="2"/>
  <c r="H44" i="2"/>
  <c r="G44" i="2"/>
  <c r="K43" i="2"/>
  <c r="J43" i="2" s="1"/>
  <c r="F43" i="2"/>
  <c r="F42" i="2"/>
  <c r="F41" i="2"/>
  <c r="F40" i="2"/>
  <c r="F39" i="2"/>
  <c r="F38" i="2"/>
  <c r="G37" i="2"/>
  <c r="F37" i="2" s="1"/>
  <c r="F36" i="2"/>
  <c r="F35" i="2"/>
  <c r="F34" i="2"/>
  <c r="F33" i="2"/>
  <c r="F32" i="2"/>
  <c r="F31" i="2"/>
  <c r="F30" i="2"/>
  <c r="F29" i="2"/>
  <c r="F28" i="2"/>
  <c r="F27" i="2"/>
  <c r="G26" i="2"/>
  <c r="F26" i="2" s="1"/>
  <c r="F25" i="2"/>
  <c r="F24" i="2"/>
  <c r="F23" i="2"/>
  <c r="F22" i="2"/>
  <c r="I21" i="2"/>
  <c r="I20" i="2" s="1"/>
  <c r="H21" i="2"/>
  <c r="F19" i="2"/>
  <c r="F18" i="2"/>
  <c r="F17" i="2"/>
  <c r="I16" i="2"/>
  <c r="H16" i="2"/>
  <c r="G16" i="2"/>
  <c r="F15" i="2"/>
  <c r="F14" i="2"/>
  <c r="F13" i="2"/>
  <c r="F12" i="2"/>
  <c r="F11" i="2"/>
  <c r="F10" i="2"/>
  <c r="F9" i="2"/>
  <c r="I8" i="2"/>
  <c r="I7" i="2" s="1"/>
  <c r="H8" i="2"/>
  <c r="H7" i="2" s="1"/>
  <c r="G8" i="2"/>
  <c r="G7" i="2" s="1"/>
  <c r="M48" i="2" l="1"/>
  <c r="J49" i="2"/>
  <c r="L48" i="2"/>
  <c r="K48" i="2"/>
  <c r="J60" i="2"/>
  <c r="K21" i="2"/>
  <c r="K20" i="2" s="1"/>
  <c r="K6" i="2" s="1"/>
  <c r="M20" i="2"/>
  <c r="J21" i="2"/>
  <c r="J20" i="2" s="1"/>
  <c r="J8" i="2"/>
  <c r="J7" i="2" s="1"/>
  <c r="H20" i="2"/>
  <c r="F8" i="2"/>
  <c r="F7" i="2" s="1"/>
  <c r="F16" i="2"/>
  <c r="G21" i="2"/>
  <c r="G20" i="2" s="1"/>
  <c r="G6" i="2" s="1"/>
  <c r="F49" i="2"/>
  <c r="F60" i="2"/>
  <c r="H48" i="2"/>
  <c r="H6" i="2" s="1"/>
  <c r="I6" i="2"/>
  <c r="F21" i="2"/>
  <c r="F20" i="2" s="1"/>
  <c r="J6" i="2" l="1"/>
  <c r="J48" i="2"/>
  <c r="F48" i="2"/>
  <c r="F6" i="2" s="1"/>
  <c r="G12" i="1" l="1"/>
  <c r="G16" i="1"/>
  <c r="G17" i="1"/>
  <c r="G190" i="1"/>
  <c r="F190" i="1"/>
  <c r="F185" i="1"/>
  <c r="G185" i="1" s="1"/>
  <c r="G175" i="1"/>
  <c r="E164" i="1"/>
  <c r="E159" i="1"/>
  <c r="G150" i="1"/>
  <c r="G151" i="1"/>
  <c r="G140" i="1"/>
  <c r="G141" i="1"/>
  <c r="F137" i="1"/>
  <c r="G137" i="1" s="1"/>
  <c r="G135" i="1"/>
  <c r="G136" i="1"/>
  <c r="G130" i="1" l="1"/>
  <c r="G132" i="1"/>
  <c r="G125" i="1"/>
  <c r="G126" i="1"/>
  <c r="F120" i="1"/>
  <c r="E120" i="1"/>
  <c r="G120" i="1" s="1"/>
  <c r="F117" i="1"/>
  <c r="G117" i="1" s="1"/>
  <c r="F116" i="1"/>
  <c r="G116" i="1" s="1"/>
  <c r="G85" i="1"/>
  <c r="G86" i="1"/>
  <c r="G80" i="1"/>
  <c r="G81" i="1"/>
  <c r="G75" i="1"/>
  <c r="G70" i="1"/>
  <c r="G65" i="1"/>
  <c r="F64" i="1"/>
  <c r="G64" i="1" s="1"/>
  <c r="G61" i="1"/>
  <c r="G60" i="1"/>
  <c r="G55" i="1"/>
  <c r="F55" i="1"/>
  <c r="F54" i="1"/>
  <c r="G54" i="1" s="1"/>
  <c r="G50" i="1"/>
  <c r="G46" i="1"/>
  <c r="G45" i="1"/>
  <c r="G40" i="1"/>
  <c r="G39" i="1"/>
  <c r="F35" i="1"/>
  <c r="G30" i="1"/>
  <c r="G35" i="1"/>
  <c r="G36" i="1"/>
  <c r="G29" i="1"/>
  <c r="F30" i="1"/>
  <c r="F25" i="1"/>
  <c r="G25" i="1" s="1"/>
  <c r="F22" i="1"/>
  <c r="F17" i="1" s="1"/>
  <c r="F21" i="1"/>
  <c r="F16" i="1" s="1"/>
  <c r="F20" i="1"/>
  <c r="F15" i="1" s="1"/>
  <c r="G15" i="1" s="1"/>
  <c r="F18" i="1"/>
  <c r="F113" i="1"/>
  <c r="E113" i="1"/>
  <c r="F183" i="1"/>
  <c r="F182" i="1"/>
  <c r="F181" i="1"/>
  <c r="F180" i="1"/>
  <c r="G180" i="1" s="1"/>
  <c r="E190" i="1"/>
  <c r="E183" i="1"/>
  <c r="E182" i="1"/>
  <c r="E181" i="1"/>
  <c r="E185" i="1"/>
  <c r="F189" i="1"/>
  <c r="G189" i="1" s="1"/>
  <c r="F184" i="1"/>
  <c r="G184" i="1" s="1"/>
  <c r="E184" i="1"/>
  <c r="F173" i="1"/>
  <c r="F172" i="1"/>
  <c r="F171" i="1"/>
  <c r="F170" i="1"/>
  <c r="G170" i="1" s="1"/>
  <c r="E173" i="1"/>
  <c r="E172" i="1"/>
  <c r="E171" i="1"/>
  <c r="E170" i="1"/>
  <c r="F174" i="1"/>
  <c r="G174" i="1" s="1"/>
  <c r="E174" i="1"/>
  <c r="E147" i="1"/>
  <c r="E146" i="1"/>
  <c r="E145" i="1"/>
  <c r="E117" i="1"/>
  <c r="E112" i="1" s="1"/>
  <c r="E116" i="1"/>
  <c r="E130" i="1"/>
  <c r="E129" i="1" s="1"/>
  <c r="E119" i="1"/>
  <c r="F39" i="1"/>
  <c r="F34" i="1"/>
  <c r="G34" i="1" s="1"/>
  <c r="E18" i="1"/>
  <c r="E154" i="1"/>
  <c r="F149" i="1"/>
  <c r="G149" i="1" s="1"/>
  <c r="E149" i="1"/>
  <c r="F139" i="1"/>
  <c r="G139" i="1" s="1"/>
  <c r="E139" i="1"/>
  <c r="F134" i="1"/>
  <c r="G134" i="1" s="1"/>
  <c r="E134" i="1"/>
  <c r="F129" i="1"/>
  <c r="G129" i="1" s="1"/>
  <c r="F124" i="1"/>
  <c r="G124" i="1" s="1"/>
  <c r="E124" i="1"/>
  <c r="F119" i="1"/>
  <c r="F169" i="1" l="1"/>
  <c r="E144" i="1"/>
  <c r="E111" i="1"/>
  <c r="F115" i="1"/>
  <c r="F114" i="1" s="1"/>
  <c r="G119" i="1"/>
  <c r="E169" i="1"/>
  <c r="E180" i="1"/>
  <c r="E179" i="1" s="1"/>
  <c r="F179" i="1"/>
  <c r="G179" i="1" s="1"/>
  <c r="E189" i="1"/>
  <c r="E115" i="1"/>
  <c r="F164" i="1" l="1"/>
  <c r="F163" i="1" s="1"/>
  <c r="F162" i="1" s="1"/>
  <c r="F161" i="1" s="1"/>
  <c r="F160" i="1" s="1"/>
  <c r="F159" i="1" s="1"/>
  <c r="F158" i="1" s="1"/>
  <c r="F157" i="1" s="1"/>
  <c r="G169" i="1"/>
  <c r="E110" i="1"/>
  <c r="E109" i="1" s="1"/>
  <c r="G115" i="1"/>
  <c r="E114" i="1"/>
  <c r="G114" i="1" s="1"/>
  <c r="F156" i="1" l="1"/>
  <c r="F146" i="1" s="1"/>
  <c r="F147" i="1"/>
  <c r="F112" i="1" l="1"/>
  <c r="F155" i="1"/>
  <c r="G146" i="1" l="1"/>
  <c r="F111" i="1"/>
  <c r="F145" i="1"/>
  <c r="F154" i="1"/>
  <c r="G112" i="1"/>
  <c r="G145" i="1" l="1"/>
  <c r="F110" i="1"/>
  <c r="F144" i="1"/>
  <c r="G144" i="1" s="1"/>
  <c r="G111" i="1"/>
  <c r="G11" i="1"/>
  <c r="G10" i="1" l="1"/>
  <c r="G110" i="1"/>
  <c r="F109" i="1"/>
  <c r="G109" i="1" s="1"/>
  <c r="E35" i="1"/>
  <c r="E34" i="1" s="1"/>
  <c r="E22" i="1"/>
  <c r="E21" i="1"/>
  <c r="E20" i="1"/>
  <c r="F104" i="1"/>
  <c r="E104" i="1"/>
  <c r="F99" i="1"/>
  <c r="E99" i="1"/>
  <c r="F94" i="1"/>
  <c r="E94" i="1"/>
  <c r="G90" i="1"/>
  <c r="G91" i="1"/>
  <c r="G92" i="1"/>
  <c r="F89" i="1"/>
  <c r="E89" i="1"/>
  <c r="G89" i="1" s="1"/>
  <c r="F84" i="1"/>
  <c r="G84" i="1" s="1"/>
  <c r="E84" i="1"/>
  <c r="F79" i="1"/>
  <c r="G79" i="1" s="1"/>
  <c r="E79" i="1"/>
  <c r="F74" i="1"/>
  <c r="G74" i="1" s="1"/>
  <c r="E74" i="1"/>
  <c r="F69" i="1"/>
  <c r="G69" i="1" s="1"/>
  <c r="E69" i="1"/>
  <c r="E64" i="1"/>
  <c r="F59" i="1"/>
  <c r="G59" i="1" s="1"/>
  <c r="E59" i="1"/>
  <c r="E54" i="1"/>
  <c r="F49" i="1"/>
  <c r="G49" i="1" s="1"/>
  <c r="E49" i="1"/>
  <c r="E45" i="1"/>
  <c r="E44" i="1" s="1"/>
  <c r="F44" i="1"/>
  <c r="G44" i="1" s="1"/>
  <c r="E39" i="1"/>
  <c r="E30" i="1"/>
  <c r="F29" i="1"/>
  <c r="E29" i="1"/>
  <c r="F24" i="1"/>
  <c r="E24" i="1"/>
  <c r="E16" i="1" l="1"/>
  <c r="E11" i="1" s="1"/>
  <c r="G21" i="1"/>
  <c r="E17" i="1"/>
  <c r="E12" i="1" s="1"/>
  <c r="G22" i="1"/>
  <c r="E15" i="1"/>
  <c r="E10" i="1" s="1"/>
  <c r="G20" i="1"/>
  <c r="G24" i="1"/>
  <c r="F19" i="1"/>
  <c r="G19" i="1" s="1"/>
  <c r="E19" i="1"/>
  <c r="F14" i="1"/>
  <c r="G14" i="1" s="1"/>
  <c r="E14" i="1"/>
  <c r="F9" i="1" l="1"/>
  <c r="G9" i="1" s="1"/>
  <c r="E9" i="1"/>
</calcChain>
</file>

<file path=xl/sharedStrings.xml><?xml version="1.0" encoding="utf-8"?>
<sst xmlns="http://schemas.openxmlformats.org/spreadsheetml/2006/main" count="423" uniqueCount="155">
  <si>
    <t>№ п/п</t>
  </si>
  <si>
    <t>Статус</t>
  </si>
  <si>
    <t>Наименование муниципальной программы, подпрограммы, основного мероприятия, мероприятия</t>
  </si>
  <si>
    <t>Источник финансирования</t>
  </si>
  <si>
    <t>Оценка расходов, тыс. рублей</t>
  </si>
  <si>
    <t>Оценка расходов (согласно муниципальной программе)</t>
  </si>
  <si>
    <t>Фактические расходы на отчетную дату</t>
  </si>
  <si>
    <t>Отношение фактических расходов к оценке расходов, %</t>
  </si>
  <si>
    <t xml:space="preserve">ОТЧЕТ
о расходах на реализацию муниципальной программы
за счет всех источников финансирования по состоянию
на 01.01.2020 года 
</t>
  </si>
  <si>
    <t>Муниципальная программа</t>
  </si>
  <si>
    <t>за счет средств местного бюджета</t>
  </si>
  <si>
    <t>всего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</si>
  <si>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</si>
  <si>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</si>
  <si>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</si>
  <si>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 xml:space="preserve">Администратор муниципальной программы: Муниципальное учреждение "Управление жилищно-коммунального и дорожного хозяйства администрации города Горно-Алтайска"
</t>
  </si>
  <si>
    <t>Наименование муниципальной программы: Развитие транспортной инфраструктуры, объектов благоустройства и газификации в муниципальном образовании "Город Горно-Алтайск" на 2014 - 2019 годы"</t>
  </si>
  <si>
    <t xml:space="preserve"> Развитие транспортной инфраструктуры, объектов благоустройства и газификации в муниципальном образовании "Город Горно-Алтайск" на 2014 - 2019 годы"</t>
  </si>
  <si>
    <t xml:space="preserve">Развитие и содержание объектов благоустройства в муниципальном образовании "Город Горно-Алтайск" на 2014 - 2019 годы
</t>
  </si>
  <si>
    <t>Подпрограмма 1</t>
  </si>
  <si>
    <t xml:space="preserve">Развитие и содержание объектов благоустройства в муниципальном образовании "Город Горно-Алтайск"
</t>
  </si>
  <si>
    <t>Основное мероприятие 1</t>
  </si>
  <si>
    <t xml:space="preserve">мероприятие
</t>
  </si>
  <si>
    <t xml:space="preserve">озеленение в городе Горно-Алтайске
</t>
  </si>
  <si>
    <t xml:space="preserve">оплата уличного освещения в городе Горно-Алтайске
</t>
  </si>
  <si>
    <t xml:space="preserve">предоставление субсидий на возмещение затрат юридическим лицам, выполняющим работы по текущему содержанию и ремонту линий электропередач
</t>
  </si>
  <si>
    <t xml:space="preserve">содержание мест захоронения в городе Горно-Алтайске
</t>
  </si>
  <si>
    <t xml:space="preserve">прочие мероприятия, направленные на благоустройство в городе Горно-Алтайске
</t>
  </si>
  <si>
    <t xml:space="preserve">ремонт и содержание фонтанов в парках и скверах в городе Горно-Алтайске
</t>
  </si>
  <si>
    <t xml:space="preserve">новогоднее оформление, устройство, содержание и демонтаж новогодних городков в городе Горно-Алтайске
</t>
  </si>
  <si>
    <t xml:space="preserve">привлечение автотранспортной и специализированной техники для муниципальных нужд в городе Горно-Алтайске
</t>
  </si>
  <si>
    <t xml:space="preserve">рекультивация полигона ТБО в городе Горно-Алтайске
</t>
  </si>
  <si>
    <t xml:space="preserve">изготовление, монтаж, демонтаж наружной рекламной продукции и баннеров в городе Горно-Алтайске
</t>
  </si>
  <si>
    <t xml:space="preserve">обкос незакрепленных территорий в городе Горно-Алтайске
</t>
  </si>
  <si>
    <t xml:space="preserve">создание и оборудование мест (площадок) накопления (в том числе раздельного накопления) твердых коммунальных отходов в городе Горно-Алтайске
</t>
  </si>
  <si>
    <t xml:space="preserve">организация и проведение мероприятий к Дню Победы в Великой Отечественной войне
</t>
  </si>
  <si>
    <t xml:space="preserve">обустройство и восстановление воинских захоронений, находящихся в государственной собственности
</t>
  </si>
  <si>
    <t xml:space="preserve">Ремонт и содержание объектов транспортной инфраструктуры в муниципальном образовании "Город Горно-Алтайск"
</t>
  </si>
  <si>
    <t>Основное мероприятие 2</t>
  </si>
  <si>
    <t xml:space="preserve">Основное мероприятие 3
</t>
  </si>
  <si>
    <t xml:space="preserve">Предоставление субсидий на приобретение и установку оборудования в пассажирском автотранспорте в целях обеспечения доступной среды для инвалидов и других маломобильных граждан
</t>
  </si>
  <si>
    <t xml:space="preserve">Основное мероприятие 4
</t>
  </si>
  <si>
    <t xml:space="preserve">Техническое, аварийно-диспетчерское обслуживание и ремонт газопроводов низкого давления (подводок к жилым домам) на территории города Горно-Алтайска
</t>
  </si>
  <si>
    <t xml:space="preserve">Подпрограмма 2
</t>
  </si>
  <si>
    <t xml:space="preserve">Развитие объектов дорожного хозяйства и пассажирских перевозок в муниципальном образовании "Город Горно-Алтайск" на 2014 - 2019 годы"
</t>
  </si>
  <si>
    <t xml:space="preserve">Основное мероприятие 1
</t>
  </si>
  <si>
    <t xml:space="preserve">содержание сети автомобильных дорог общего пользования местного значения и искусственных сооружений на них
</t>
  </si>
  <si>
    <t xml:space="preserve">капитальный ремонт и ремонт автомобильных дорог общего пользования местного значения и (или) улично-дорожной сети в городе Горно-Алтайске
</t>
  </si>
  <si>
    <t xml:space="preserve">ремонт сетей автомобильных дорог общего пользования местного значения в городе Горно-Алтайске
</t>
  </si>
  <si>
    <t xml:space="preserve">обеспечение дорожной деятельности в рамках национального проекта "Безопасные и качественные автомобильные дороги"
</t>
  </si>
  <si>
    <t xml:space="preserve">Основное мероприятие 2
</t>
  </si>
  <si>
    <t xml:space="preserve">прочие расходы, связанные с содержанием автомобильных дорог общего пользования местного значения в городе Горно-Алтайске
</t>
  </si>
  <si>
    <t xml:space="preserve">приобретение специализированной техники
</t>
  </si>
  <si>
    <t xml:space="preserve">расходы на мероприятия по решению неотложных задач по приведению в нормативное состояние автомобильных дорог
</t>
  </si>
  <si>
    <t xml:space="preserve">расходы на разработку комплексной схемы организации дорожного движения
</t>
  </si>
  <si>
    <t xml:space="preserve">расходы на строительство, реконструкцию, капитальный ремонт и ремонт сетей автомобильных дорог
</t>
  </si>
  <si>
    <t xml:space="preserve">Подпрограмма 3
</t>
  </si>
  <si>
    <t xml:space="preserve">Обеспечение безаварийного функционирования газовых сетей в муниципальном образовании "Город Горно-Алтайск" на 2017 - 2019 годы
</t>
  </si>
  <si>
    <t xml:space="preserve">организация эксплуатации, технического обслуживания и аварийно-диспетчерского обеспечения систем объектов газификации
</t>
  </si>
  <si>
    <t>Обеспечивающая подпрограмма</t>
  </si>
  <si>
    <t xml:space="preserve">Обеспечение условий для эффективной реализации муниципальной программы "Развитие транспортной инфраструктуры, объектов благоустройства и газификации в муниципальном образовании "Город Горно-Алтайск" на 2014 - 2019 годы"
</t>
  </si>
  <si>
    <t xml:space="preserve">Основное мероприятие
</t>
  </si>
  <si>
    <t xml:space="preserve">Повышение эффективности управления в Муниципальном учреждении "Управление жилищно-коммунального и дорожного хозяйства администрации города Горно-Алтайска" 2014 - 2019 годы
</t>
  </si>
  <si>
    <t xml:space="preserve">Материально-техническое обеспечение Муниципального бюджетного учреждения "Горно-Алтайское городское хозяйство и лесничество"
</t>
  </si>
  <si>
    <t>Мероприятия реализации Муниципальной программыпо состоянию на 27.03.2019</t>
  </si>
  <si>
    <t>Наименование программы мероприятия</t>
  </si>
  <si>
    <t>КБК</t>
  </si>
  <si>
    <t>2019 год</t>
  </si>
  <si>
    <t>Всего расходов по бюджету</t>
  </si>
  <si>
    <t>бюджет МО</t>
  </si>
  <si>
    <t>бюджет РБ</t>
  </si>
  <si>
    <t>бюджет ФБ</t>
  </si>
  <si>
    <t>017</t>
  </si>
  <si>
    <t>831</t>
  </si>
  <si>
    <t>0409</t>
  </si>
  <si>
    <t>0502</t>
  </si>
  <si>
    <t>0503</t>
  </si>
  <si>
    <t>244</t>
  </si>
  <si>
    <r>
      <rPr>
        <b/>
        <sz val="14"/>
        <color indexed="10"/>
        <rFont val="Times New Roman"/>
        <family val="1"/>
        <charset val="204"/>
      </rPr>
      <t>08 программа</t>
    </r>
    <r>
      <rPr>
        <b/>
        <sz val="14"/>
        <rFont val="Times New Roman"/>
        <family val="1"/>
        <charset val="204"/>
      </rPr>
      <t xml:space="preserve"> 
«Развитие транспортной инфраструктуры, объектов благоустройства и газификации в муниципальном образовании «Город Горно-Алтайск» на 2014 - 2019 годы»</t>
    </r>
  </si>
  <si>
    <r>
      <rPr>
        <b/>
        <sz val="14"/>
        <rFont val="Times New Roman"/>
        <family val="1"/>
        <charset val="204"/>
      </rPr>
      <t xml:space="preserve">Мероприятие 1 </t>
    </r>
    <r>
      <rPr>
        <sz val="14"/>
        <rFont val="Times New Roman"/>
        <family val="1"/>
        <charset val="204"/>
      </rPr>
      <t>Повышение эффективности управления в муниципальном учреждении «Управление жилищно-коммунального и дорожного хозяйства администрации города Горно-Алтайска» на 2014 - 2019 годы</t>
    </r>
  </si>
  <si>
    <t>Расходы на выплаты персоналу органов местного самоуправления</t>
  </si>
  <si>
    <t>0505</t>
  </si>
  <si>
    <t>080А117110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</si>
  <si>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</si>
  <si>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Иные выплаты персоналу государственных (муниципальных) органов за исключением фонда оплаты труда </t>
  </si>
  <si>
    <t>080А117190</t>
  </si>
  <si>
    <t>122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</si>
  <si>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</si>
  <si>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</si>
  <si>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</si>
  <si>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</si>
  <si>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</si>
  <si>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</si>
  <si>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</si>
  <si>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r>
      <rPr>
        <b/>
        <sz val="14"/>
        <rFont val="Times New Roman"/>
        <family val="1"/>
        <charset val="204"/>
      </rPr>
      <t xml:space="preserve">Мероприятие 2 </t>
    </r>
    <r>
      <rPr>
        <sz val="14"/>
        <rFont val="Times New Roman"/>
        <family val="1"/>
        <charset val="204"/>
      </rPr>
      <t>Материально-техническое обеспечение Муниципального бюджетного учреждения «Горно-Алтайское городское хозяйство и лесничество»</t>
    </r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</si>
  <si>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</si>
  <si>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0800217110</t>
  </si>
  <si>
    <t>611</t>
  </si>
  <si>
    <t>0800217190</t>
  </si>
  <si>
    <t>08002S8500</t>
  </si>
  <si>
    <r>
      <rPr>
        <b/>
        <sz val="14"/>
        <color indexed="10"/>
        <rFont val="Times New Roman"/>
        <family val="1"/>
        <charset val="204"/>
      </rPr>
      <t xml:space="preserve">Подпрограмма 1 </t>
    </r>
    <r>
      <rPr>
        <b/>
        <sz val="14"/>
        <rFont val="Times New Roman"/>
        <family val="1"/>
        <charset val="204"/>
      </rPr>
      <t xml:space="preserve">
Развитие и содержание объектов благоустройства в муниципальном образовании «Город Горно-Алтайск» на 2014 - 2019 годы</t>
    </r>
  </si>
  <si>
    <r>
      <rPr>
        <b/>
        <sz val="14"/>
        <color indexed="10"/>
        <rFont val="Times New Roman"/>
        <family val="1"/>
        <charset val="204"/>
      </rPr>
      <t xml:space="preserve">Основное мероприятие 1 </t>
    </r>
    <r>
      <rPr>
        <sz val="14"/>
        <rFont val="Times New Roman"/>
        <family val="1"/>
        <charset val="204"/>
      </rPr>
      <t>Развитие и содержание объектов благоустройства в муниципальном образовании «Город Горно-Алтайск</t>
    </r>
  </si>
  <si>
    <t>Расходы на озеленение в городе Горно-Алтайске , в том числе приобритение рассады</t>
  </si>
  <si>
    <t xml:space="preserve">Расходы на оплату уличного освещения (софинансирование) </t>
  </si>
  <si>
    <t>Расходы на предоставление субсидий на содержание сетей уличного освещения в городе Горно-Алтайске</t>
  </si>
  <si>
    <t>0810100003</t>
  </si>
  <si>
    <t>811</t>
  </si>
  <si>
    <t>813</t>
  </si>
  <si>
    <t>Расходы на содержание мест захоронения в городе Горно-Алтайске</t>
  </si>
  <si>
    <t>0810100004</t>
  </si>
  <si>
    <t>Прочие мероприятия, направленные на благоустройство в городе Горно-Алтайске</t>
  </si>
  <si>
    <t>Премии гранты</t>
  </si>
  <si>
    <t>350</t>
  </si>
  <si>
    <t>Исполнение судебных актов Российской Федерации и мировых соглашений по возмещению причиненного вреда</t>
  </si>
  <si>
    <t>360</t>
  </si>
  <si>
    <t>Уплата прочих налогов и сборов</t>
  </si>
  <si>
    <t xml:space="preserve">Уплата иных платежей </t>
  </si>
  <si>
    <t>Расходы на ремонт и содержание фонтанов</t>
  </si>
  <si>
    <t>Расходы на новогоднее оформление, устройство,содержание и демонтаж новогодних городков в городе Горно-Алтайске</t>
  </si>
  <si>
    <t>Расходы на привлечение автотранспортной и специализированной техники</t>
  </si>
  <si>
    <t>Расходы на рекультивацию полигона ТБО</t>
  </si>
  <si>
    <t>Расходы на изготовление , монтаж, демонтаж, наружной рекламной продукции и баннеров в городе Горно-Алтайск</t>
  </si>
  <si>
    <t>Расходы на обкос незакрепленных территорий в городе Горно-Алтайске</t>
  </si>
  <si>
    <t>0810100011</t>
  </si>
  <si>
    <t>Расходы по созданию и оборудованию мест (площадок) накопления (в том числе раздельного накопления) твердых коммунальных отходов в городе Горно-Алтайске</t>
  </si>
  <si>
    <t>08101S8900</t>
  </si>
  <si>
    <t>Субсидии на организацию и проведение мероприятий к Дню Победы в Великой Отечественной войне 1941-1945 годы</t>
  </si>
  <si>
    <t>08201S7502</t>
  </si>
  <si>
    <t>Субсидии на обустройство и восстановление воинских захоронений, находящихся в государственной собственности</t>
  </si>
  <si>
    <t>08 1 01 L2990</t>
  </si>
  <si>
    <t>Мероприятие 2 
Ремонт и содержание объектов транспортной инфраструктуры в муниципальном образовании "Город Горно-Алтайск"</t>
  </si>
  <si>
    <t xml:space="preserve">Мероприятие 3 </t>
  </si>
  <si>
    <t>Мероприятие 4</t>
  </si>
  <si>
    <r>
      <rPr>
        <b/>
        <sz val="14"/>
        <rFont val="Times New Roman"/>
        <family val="1"/>
        <charset val="204"/>
      </rPr>
      <t>Подпрограмма 2</t>
    </r>
    <r>
      <rPr>
        <sz val="14"/>
        <rFont val="Times New Roman"/>
        <family val="1"/>
        <charset val="204"/>
      </rPr>
      <t xml:space="preserve"> Развитие объектов дорожного хозяйства и пассажирских перевозок в муниципальном образовании "Город Горно-Алтайск" на 2014 - 2019 годы</t>
    </r>
  </si>
  <si>
    <r>
      <rPr>
        <b/>
        <sz val="14"/>
        <rFont val="Times New Roman"/>
        <family val="1"/>
        <charset val="204"/>
      </rPr>
      <t xml:space="preserve">Мероприятие 1 </t>
    </r>
    <r>
      <rPr>
        <sz val="14"/>
        <rFont val="Times New Roman"/>
        <family val="1"/>
        <charset val="204"/>
      </rPr>
      <t xml:space="preserve">
Ремонт и содержание объектов транспортной инфраструктуры в муниципальном образовании "Город Горно-Алтайск"</t>
    </r>
  </si>
  <si>
    <t>Содержание сети автомобильных дорог общего пользования местного значения и искусственных сооружений на них</t>
  </si>
  <si>
    <t>08201000Д2</t>
  </si>
  <si>
    <t>Софинансирование мероприятия на капитальный ремонт и ремонт автомобильных дорог общего пользования местного значения  (или) улично - дорожной сети в городе Горно-Алтайске</t>
  </si>
  <si>
    <t>08201S22Д0</t>
  </si>
  <si>
    <t>Обеспечение дорожной деятельности в рамках национального проекта "Безопасные и качественные автомобильные дороги"</t>
  </si>
  <si>
    <t>Финансовое обеспечение дорожной деятельнорсти</t>
  </si>
  <si>
    <t>Текущий ремонт сети автомобильных дорог БКАД</t>
  </si>
  <si>
    <t>082R1000Д3</t>
  </si>
  <si>
    <t>Мероприятия по реализации регионального проекта "Безопасные и качественные автомобильные дороги"</t>
  </si>
  <si>
    <t>082R1000Д2</t>
  </si>
  <si>
    <t>Текущий ремонт сети автомобильных дорог общего пользования местного значения</t>
  </si>
  <si>
    <t>08201000Д3</t>
  </si>
  <si>
    <t>Мероприятие 2 
Прочие расходы, связанные с содержанием автомобильных дорог общего пользования местного значения в городе Горно-Алтайске</t>
  </si>
  <si>
    <t>0408</t>
  </si>
  <si>
    <t>0820200002</t>
  </si>
  <si>
    <t>Расходы на приобритение специализированной техники</t>
  </si>
  <si>
    <t>08202S8300</t>
  </si>
  <si>
    <r>
      <t xml:space="preserve">Подпрограмма 3
</t>
    </r>
    <r>
      <rPr>
        <sz val="14"/>
        <rFont val="Times New Roman"/>
        <family val="1"/>
        <charset val="204"/>
      </rPr>
      <t>обеспечение безаварийного функционирования газовых сетей в муниципальном образовании "Город Горно-Алтайск" на 2017 - 2019 годы</t>
    </r>
  </si>
  <si>
    <t>Организация эксплуатации. Технического обслуживания и аварийно-диспетчерского обеспечения систем объектов газификации</t>
  </si>
  <si>
    <t>лизинг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</si>
</sst>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_-* #,##0.00_р_._-;\-* #,##0.00_р_._-;_-* &quot;-&quot;??_р_._-;_-@_-"/>
    <numFmt numFmtId="166" formatCode="_-* #,##0.0_р_._-;\-* #,##0.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0" fontId="6" fillId="0" borderId="0" xfId="2" applyFont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49" fontId="6" fillId="0" borderId="1" xfId="2" applyNumberFormat="1" applyFont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top" wrapText="1"/>
    </xf>
    <xf numFmtId="164" fontId="6" fillId="4" borderId="1" xfId="2" applyNumberFormat="1" applyFont="1" applyFill="1" applyBorder="1" applyAlignment="1">
      <alignment horizontal="center" vertical="top" wrapText="1"/>
    </xf>
    <xf numFmtId="164" fontId="6" fillId="0" borderId="1" xfId="2" applyNumberFormat="1" applyFont="1" applyBorder="1" applyAlignment="1">
      <alignment horizontal="center" vertical="top" wrapText="1"/>
    </xf>
    <xf numFmtId="164" fontId="6" fillId="0" borderId="1" xfId="2" applyNumberFormat="1" applyFont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49" fontId="9" fillId="0" borderId="1" xfId="2" applyNumberFormat="1" applyFont="1" applyBorder="1" applyAlignment="1">
      <alignment horizontal="center" vertical="top" wrapText="1"/>
    </xf>
    <xf numFmtId="0" fontId="9" fillId="4" borderId="1" xfId="2" applyFont="1" applyFill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horizontal="center" vertical="top" wrapText="1"/>
    </xf>
    <xf numFmtId="49" fontId="6" fillId="3" borderId="1" xfId="2" applyNumberFormat="1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top" wrapText="1"/>
    </xf>
    <xf numFmtId="49" fontId="6" fillId="4" borderId="1" xfId="2" applyNumberFormat="1" applyFont="1" applyFill="1" applyBorder="1" applyAlignment="1">
      <alignment horizontal="center" vertical="top" wrapText="1"/>
    </xf>
    <xf numFmtId="0" fontId="7" fillId="5" borderId="1" xfId="2" applyFont="1" applyFill="1" applyBorder="1" applyAlignment="1">
      <alignment horizontal="center" vertical="top" wrapText="1"/>
    </xf>
    <xf numFmtId="49" fontId="7" fillId="5" borderId="1" xfId="2" applyNumberFormat="1" applyFont="1" applyFill="1" applyBorder="1" applyAlignment="1">
      <alignment horizontal="center" vertical="top" wrapText="1"/>
    </xf>
    <xf numFmtId="164" fontId="7" fillId="5" borderId="1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0" xfId="2" applyFont="1" applyAlignment="1">
      <alignment vertical="top" wrapText="1"/>
    </xf>
    <xf numFmtId="164" fontId="6" fillId="0" borderId="1" xfId="2" applyNumberFormat="1" applyFont="1" applyBorder="1" applyAlignment="1">
      <alignment horizontal="center" wrapText="1"/>
    </xf>
    <xf numFmtId="0" fontId="7" fillId="3" borderId="1" xfId="2" applyFont="1" applyFill="1" applyBorder="1" applyAlignment="1">
      <alignment horizontal="center" vertical="top" wrapText="1"/>
    </xf>
    <xf numFmtId="49" fontId="7" fillId="3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 wrapText="1"/>
    </xf>
    <xf numFmtId="164" fontId="6" fillId="2" borderId="1" xfId="2" applyNumberFormat="1" applyFont="1" applyFill="1" applyBorder="1" applyAlignment="1">
      <alignment horizontal="center" vertical="top" wrapText="1"/>
    </xf>
    <xf numFmtId="0" fontId="10" fillId="0" borderId="1" xfId="2" applyFont="1" applyBorder="1" applyAlignment="1">
      <alignment vertical="top"/>
    </xf>
    <xf numFmtId="0" fontId="11" fillId="0" borderId="1" xfId="3" applyFont="1" applyBorder="1" applyAlignment="1">
      <alignment vertical="top"/>
    </xf>
    <xf numFmtId="49" fontId="12" fillId="4" borderId="1" xfId="2" applyNumberFormat="1" applyFont="1" applyFill="1" applyBorder="1" applyAlignment="1">
      <alignment horizontal="center" vertical="top" wrapText="1"/>
    </xf>
    <xf numFmtId="0" fontId="12" fillId="4" borderId="1" xfId="2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49" fontId="6" fillId="0" borderId="1" xfId="2" applyNumberFormat="1" applyFont="1" applyBorder="1" applyAlignment="1">
      <alignment vertical="top" wrapText="1"/>
    </xf>
    <xf numFmtId="0" fontId="13" fillId="2" borderId="1" xfId="3" applyFont="1" applyFill="1" applyBorder="1" applyAlignment="1">
      <alignment vertical="top" wrapText="1"/>
    </xf>
    <xf numFmtId="49" fontId="13" fillId="2" borderId="1" xfId="3" applyNumberFormat="1" applyFont="1" applyFill="1" applyBorder="1" applyAlignment="1">
      <alignment horizontal="right" vertical="top"/>
    </xf>
    <xf numFmtId="165" fontId="13" fillId="4" borderId="1" xfId="3" applyNumberFormat="1" applyFont="1" applyFill="1" applyBorder="1" applyAlignment="1">
      <alignment vertical="top"/>
    </xf>
    <xf numFmtId="166" fontId="13" fillId="4" borderId="1" xfId="4" applyNumberFormat="1" applyFont="1" applyFill="1" applyBorder="1" applyAlignment="1">
      <alignment vertical="top"/>
    </xf>
    <xf numFmtId="166" fontId="13" fillId="4" borderId="1" xfId="3" applyNumberFormat="1" applyFont="1" applyFill="1" applyBorder="1" applyAlignment="1">
      <alignment vertical="top"/>
    </xf>
    <xf numFmtId="0" fontId="13" fillId="4" borderId="0" xfId="3" applyFont="1" applyFill="1" applyAlignment="1"/>
    <xf numFmtId="0" fontId="13" fillId="0" borderId="0" xfId="3" applyFont="1" applyFill="1" applyAlignment="1"/>
    <xf numFmtId="0" fontId="7" fillId="3" borderId="1" xfId="2" applyFont="1" applyFill="1" applyBorder="1" applyAlignment="1">
      <alignment vertical="top" wrapText="1"/>
    </xf>
    <xf numFmtId="49" fontId="7" fillId="3" borderId="1" xfId="2" applyNumberFormat="1" applyFont="1" applyFill="1" applyBorder="1" applyAlignment="1">
      <alignment vertical="top" wrapText="1"/>
    </xf>
    <xf numFmtId="0" fontId="7" fillId="3" borderId="1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wrapText="1"/>
    </xf>
    <xf numFmtId="49" fontId="6" fillId="3" borderId="1" xfId="2" applyNumberFormat="1" applyFont="1" applyFill="1" applyBorder="1" applyAlignment="1">
      <alignment wrapText="1"/>
    </xf>
    <xf numFmtId="164" fontId="6" fillId="3" borderId="1" xfId="2" applyNumberFormat="1" applyFont="1" applyFill="1" applyBorder="1" applyAlignment="1">
      <alignment vertical="top" wrapText="1"/>
    </xf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wrapText="1"/>
    </xf>
    <xf numFmtId="49" fontId="6" fillId="2" borderId="1" xfId="2" applyNumberFormat="1" applyFont="1" applyFill="1" applyBorder="1" applyAlignment="1">
      <alignment wrapText="1"/>
    </xf>
    <xf numFmtId="0" fontId="6" fillId="6" borderId="1" xfId="2" applyFont="1" applyFill="1" applyBorder="1" applyAlignment="1">
      <alignment horizontal="center" wrapText="1"/>
    </xf>
    <xf numFmtId="0" fontId="6" fillId="6" borderId="1" xfId="2" applyFont="1" applyFill="1" applyBorder="1" applyAlignment="1">
      <alignment wrapText="1"/>
    </xf>
    <xf numFmtId="49" fontId="6" fillId="6" borderId="1" xfId="2" applyNumberFormat="1" applyFont="1" applyFill="1" applyBorder="1" applyAlignment="1">
      <alignment wrapText="1"/>
    </xf>
    <xf numFmtId="164" fontId="6" fillId="6" borderId="1" xfId="2" applyNumberFormat="1" applyFont="1" applyFill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49" fontId="14" fillId="0" borderId="1" xfId="2" applyNumberFormat="1" applyFont="1" applyBorder="1" applyAlignment="1">
      <alignment horizontal="center" vertical="top" wrapText="1"/>
    </xf>
    <xf numFmtId="164" fontId="14" fillId="3" borderId="1" xfId="2" applyNumberFormat="1" applyFont="1" applyFill="1" applyBorder="1" applyAlignment="1">
      <alignment horizontal="center" vertical="top" wrapText="1"/>
    </xf>
    <xf numFmtId="164" fontId="14" fillId="0" borderId="1" xfId="2" applyNumberFormat="1" applyFont="1" applyBorder="1" applyAlignment="1">
      <alignment horizontal="center" vertical="top" wrapText="1"/>
    </xf>
    <xf numFmtId="0" fontId="14" fillId="0" borderId="0" xfId="2" applyFont="1" applyAlignment="1">
      <alignment wrapText="1"/>
    </xf>
    <xf numFmtId="0" fontId="6" fillId="0" borderId="1" xfId="2" applyFont="1" applyBorder="1" applyAlignment="1">
      <alignment wrapText="1"/>
    </xf>
    <xf numFmtId="0" fontId="14" fillId="0" borderId="2" xfId="2" applyFont="1" applyBorder="1" applyAlignment="1">
      <alignment vertical="top" wrapText="1"/>
    </xf>
    <xf numFmtId="0" fontId="7" fillId="6" borderId="1" xfId="2" applyFont="1" applyFill="1" applyBorder="1" applyAlignment="1">
      <alignment vertical="top" wrapText="1"/>
    </xf>
    <xf numFmtId="0" fontId="6" fillId="6" borderId="1" xfId="2" applyFont="1" applyFill="1" applyBorder="1" applyAlignment="1">
      <alignment vertical="top" wrapText="1"/>
    </xf>
    <xf numFmtId="49" fontId="6" fillId="6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vertical="top" wrapText="1"/>
    </xf>
    <xf numFmtId="49" fontId="6" fillId="2" borderId="1" xfId="2" applyNumberFormat="1" applyFont="1" applyFill="1" applyBorder="1" applyAlignment="1">
      <alignment vertical="top" wrapText="1"/>
    </xf>
    <xf numFmtId="49" fontId="6" fillId="0" borderId="0" xfId="2" applyNumberFormat="1" applyFont="1" applyAlignment="1">
      <alignment wrapText="1"/>
    </xf>
    <xf numFmtId="164" fontId="6" fillId="0" borderId="0" xfId="2" applyNumberFormat="1" applyFont="1" applyAlignment="1">
      <alignment wrapText="1"/>
    </xf>
    <xf numFmtId="164" fontId="6" fillId="0" borderId="1" xfId="2" applyNumberFormat="1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top" wrapText="1"/>
    </xf>
    <xf numFmtId="164" fontId="13" fillId="4" borderId="1" xfId="3" applyNumberFormat="1" applyFont="1" applyFill="1" applyBorder="1" applyAlignment="1">
      <alignment horizontal="center" vertical="top"/>
    </xf>
    <xf numFmtId="164" fontId="13" fillId="0" borderId="1" xfId="3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horizontal="center" vertical="top" wrapText="1"/>
    </xf>
    <xf numFmtId="9" fontId="4" fillId="4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9" fontId="2" fillId="4" borderId="1" xfId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2" applyFont="1" applyAlignment="1">
      <alignment horizont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164" fontId="6" fillId="0" borderId="1" xfId="2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Процентный" xfId="1" builtin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4"/>
  <sheetViews>
    <sheetView tabSelected="1" view="pageBreakPreview" zoomScale="84" zoomScaleNormal="154" zoomScaleSheetLayoutView="84" workbookViewId="0">
      <selection activeCell="C7" sqref="C7:C8"/>
    </sheetView>
  </sheetViews>
  <sheetFormatPr defaultRowHeight="18.75" x14ac:dyDescent="0.3"/>
  <cols>
    <col min="1" max="1" width="9.140625" style="1"/>
    <col min="2" max="2" width="37.85546875" style="4" customWidth="1"/>
    <col min="3" max="3" width="47.7109375" style="4" customWidth="1"/>
    <col min="4" max="4" width="30" style="1" customWidth="1"/>
    <col min="5" max="5" width="29.42578125" style="3" customWidth="1"/>
    <col min="6" max="6" width="26.7109375" style="3" customWidth="1"/>
    <col min="7" max="7" width="21.42578125" style="1" customWidth="1"/>
    <col min="8" max="16384" width="9.140625" style="1"/>
  </cols>
  <sheetData>
    <row r="2" spans="1:7" ht="87.75" customHeight="1" x14ac:dyDescent="0.3">
      <c r="A2" s="99" t="s">
        <v>8</v>
      </c>
      <c r="B2" s="99"/>
      <c r="C2" s="99"/>
      <c r="D2" s="99"/>
      <c r="E2" s="99"/>
      <c r="F2" s="99"/>
      <c r="G2" s="99"/>
    </row>
    <row r="3" spans="1:7" ht="49.5" customHeight="1" x14ac:dyDescent="0.3">
      <c r="A3" s="103" t="s">
        <v>16</v>
      </c>
      <c r="B3" s="103"/>
      <c r="C3" s="103"/>
      <c r="D3" s="103"/>
      <c r="E3" s="103"/>
      <c r="F3" s="103"/>
      <c r="G3" s="103"/>
    </row>
    <row r="5" spans="1:7" ht="48.75" customHeight="1" x14ac:dyDescent="0.3">
      <c r="A5" s="103" t="s">
        <v>15</v>
      </c>
      <c r="B5" s="103"/>
      <c r="C5" s="103"/>
      <c r="D5" s="103"/>
      <c r="E5" s="103"/>
      <c r="F5" s="103"/>
      <c r="G5" s="103"/>
    </row>
    <row r="7" spans="1:7" s="2" customFormat="1" ht="23.25" customHeight="1" x14ac:dyDescent="0.25">
      <c r="A7" s="102" t="s">
        <v>0</v>
      </c>
      <c r="B7" s="98" t="s">
        <v>1</v>
      </c>
      <c r="C7" s="98" t="s">
        <v>2</v>
      </c>
      <c r="D7" s="102" t="s">
        <v>3</v>
      </c>
      <c r="E7" s="101" t="s">
        <v>4</v>
      </c>
      <c r="F7" s="101"/>
      <c r="G7" s="102" t="s">
        <v>7</v>
      </c>
    </row>
    <row r="8" spans="1:7" ht="75" x14ac:dyDescent="0.3">
      <c r="A8" s="102"/>
      <c r="B8" s="98"/>
      <c r="C8" s="98"/>
      <c r="D8" s="102"/>
      <c r="E8" s="83" t="s">
        <v>5</v>
      </c>
      <c r="F8" s="83" t="s">
        <v>6</v>
      </c>
      <c r="G8" s="102"/>
    </row>
    <row r="9" spans="1:7" ht="32.25" customHeight="1" x14ac:dyDescent="0.3">
      <c r="A9" s="100"/>
      <c r="B9" s="98" t="s">
        <v>9</v>
      </c>
      <c r="C9" s="98" t="s">
        <v>17</v>
      </c>
      <c r="D9" s="84" t="s">
        <v>11</v>
      </c>
      <c r="E9" s="85">
        <f>SUM(E10:E13)</f>
        <v>585519.76</v>
      </c>
      <c r="F9" s="85">
        <f>SUM(F10:F13)</f>
        <v>522120.61000000004</v>
      </c>
      <c r="G9" s="86">
        <f>F9/E9</f>
        <v>0.89172158767109766</v>
      </c>
    </row>
    <row r="10" spans="1:7" ht="42" customHeight="1" x14ac:dyDescent="0.3">
      <c r="A10" s="100"/>
      <c r="B10" s="98"/>
      <c r="C10" s="98"/>
      <c r="D10" s="87" t="s">
        <v>10</v>
      </c>
      <c r="E10" s="83">
        <f t="shared" ref="E10:F12" si="0">E15+E110+E170+E180</f>
        <v>235035.21000000002</v>
      </c>
      <c r="F10" s="83">
        <f t="shared" si="0"/>
        <v>230785.90000000002</v>
      </c>
      <c r="G10" s="88">
        <f>F10/E10</f>
        <v>0.98192053862908457</v>
      </c>
    </row>
    <row r="11" spans="1:7" ht="93.75" x14ac:dyDescent="0.3">
      <c r="A11" s="100"/>
      <c r="B11" s="98"/>
      <c r="C11" s="98"/>
      <c r="D11" s="87" t="s">
        <v>12</v>
      </c>
      <c r="E11" s="83">
        <f t="shared" si="0"/>
        <v>102297.37</v>
      </c>
      <c r="F11" s="83">
        <f t="shared" si="0"/>
        <v>44125.88</v>
      </c>
      <c r="G11" s="88">
        <f>F11/E11</f>
        <v>0.43134911484039129</v>
      </c>
    </row>
    <row r="12" spans="1:7" ht="61.5" customHeight="1" x14ac:dyDescent="0.3">
      <c r="A12" s="100"/>
      <c r="B12" s="98"/>
      <c r="C12" s="98"/>
      <c r="D12" s="87" t="s">
        <v>13</v>
      </c>
      <c r="E12" s="83">
        <f t="shared" si="0"/>
        <v>248187.18</v>
      </c>
      <c r="F12" s="83">
        <f t="shared" si="0"/>
        <v>247208.83000000002</v>
      </c>
      <c r="G12" s="88">
        <f>F12/E12</f>
        <v>0.9960580155671217</v>
      </c>
    </row>
    <row r="13" spans="1:7" ht="33.75" customHeight="1" x14ac:dyDescent="0.3">
      <c r="A13" s="100"/>
      <c r="B13" s="98"/>
      <c r="C13" s="98"/>
      <c r="D13" s="87" t="s">
        <v>14</v>
      </c>
      <c r="E13" s="83">
        <v>0</v>
      </c>
      <c r="F13" s="83">
        <v>0</v>
      </c>
      <c r="G13" s="88">
        <v>0</v>
      </c>
    </row>
    <row r="14" spans="1:7" ht="23.25" customHeight="1" x14ac:dyDescent="0.3">
      <c r="A14" s="92"/>
      <c r="B14" s="89" t="s">
        <v>19</v>
      </c>
      <c r="C14" s="89" t="s">
        <v>18</v>
      </c>
      <c r="D14" s="84" t="s">
        <v>11</v>
      </c>
      <c r="E14" s="85">
        <f>SUM(E15:E18)</f>
        <v>119410.35000000002</v>
      </c>
      <c r="F14" s="85">
        <f>SUM(F15:F18)</f>
        <v>89864.34</v>
      </c>
      <c r="G14" s="86">
        <f>F14/E14</f>
        <v>0.75256742820031919</v>
      </c>
    </row>
    <row r="15" spans="1:7" ht="37.5" x14ac:dyDescent="0.3">
      <c r="A15" s="93"/>
      <c r="B15" s="90"/>
      <c r="C15" s="90"/>
      <c r="D15" s="87" t="s">
        <v>10</v>
      </c>
      <c r="E15" s="83">
        <f t="shared" ref="E15:F18" si="1">E20</f>
        <v>80097.450000000012</v>
      </c>
      <c r="F15" s="83">
        <f t="shared" si="1"/>
        <v>78410.95</v>
      </c>
      <c r="G15" s="86">
        <f>F15/E15</f>
        <v>0.97894439835475389</v>
      </c>
    </row>
    <row r="16" spans="1:7" ht="93.75" x14ac:dyDescent="0.3">
      <c r="A16" s="93"/>
      <c r="B16" s="90"/>
      <c r="C16" s="90"/>
      <c r="D16" s="87" t="s">
        <v>12</v>
      </c>
      <c r="E16" s="83">
        <f t="shared" si="1"/>
        <v>39093.82</v>
      </c>
      <c r="F16" s="83">
        <f t="shared" si="1"/>
        <v>11453.39</v>
      </c>
      <c r="G16" s="86">
        <f>F16/E16</f>
        <v>0.29297188148919701</v>
      </c>
    </row>
    <row r="17" spans="1:7" ht="56.25" x14ac:dyDescent="0.3">
      <c r="A17" s="93"/>
      <c r="B17" s="90"/>
      <c r="C17" s="90"/>
      <c r="D17" s="87" t="s">
        <v>13</v>
      </c>
      <c r="E17" s="83">
        <f t="shared" si="1"/>
        <v>219.08</v>
      </c>
      <c r="F17" s="83">
        <f t="shared" si="1"/>
        <v>0</v>
      </c>
      <c r="G17" s="86">
        <f>F17/E17</f>
        <v>0</v>
      </c>
    </row>
    <row r="18" spans="1:7" ht="21.75" customHeight="1" x14ac:dyDescent="0.3">
      <c r="A18" s="94"/>
      <c r="B18" s="91"/>
      <c r="C18" s="91"/>
      <c r="D18" s="87" t="s">
        <v>14</v>
      </c>
      <c r="E18" s="83">
        <f t="shared" si="1"/>
        <v>0</v>
      </c>
      <c r="F18" s="83">
        <f t="shared" si="1"/>
        <v>0</v>
      </c>
      <c r="G18" s="86">
        <v>0</v>
      </c>
    </row>
    <row r="19" spans="1:7" ht="24" customHeight="1" x14ac:dyDescent="0.3">
      <c r="A19" s="92"/>
      <c r="B19" s="89" t="s">
        <v>21</v>
      </c>
      <c r="C19" s="89" t="s">
        <v>20</v>
      </c>
      <c r="D19" s="87" t="s">
        <v>11</v>
      </c>
      <c r="E19" s="83">
        <f>SUM(E20:E23)</f>
        <v>119410.35000000002</v>
      </c>
      <c r="F19" s="83">
        <f>SUM(F20:F23)</f>
        <v>89864.34</v>
      </c>
      <c r="G19" s="88">
        <f>F19/E19</f>
        <v>0.75256742820031919</v>
      </c>
    </row>
    <row r="20" spans="1:7" ht="46.5" customHeight="1" x14ac:dyDescent="0.3">
      <c r="A20" s="93"/>
      <c r="B20" s="90"/>
      <c r="C20" s="90"/>
      <c r="D20" s="87" t="s">
        <v>10</v>
      </c>
      <c r="E20" s="83">
        <f t="shared" ref="E20:F22" si="2">E25+E30+E35+E40+E45+E50+E55+E60+E65+E70+E75+E80+E85+E90+E95+E100+E105</f>
        <v>80097.450000000012</v>
      </c>
      <c r="F20" s="83">
        <f t="shared" si="2"/>
        <v>78410.95</v>
      </c>
      <c r="G20" s="88">
        <f>F20/E20</f>
        <v>0.97894439835475389</v>
      </c>
    </row>
    <row r="21" spans="1:7" ht="98.25" customHeight="1" x14ac:dyDescent="0.3">
      <c r="A21" s="93"/>
      <c r="B21" s="90"/>
      <c r="C21" s="90"/>
      <c r="D21" s="87" t="s">
        <v>12</v>
      </c>
      <c r="E21" s="83">
        <f t="shared" si="2"/>
        <v>39093.82</v>
      </c>
      <c r="F21" s="83">
        <f t="shared" si="2"/>
        <v>11453.39</v>
      </c>
      <c r="G21" s="88">
        <f>F21/E21</f>
        <v>0.29297188148919701</v>
      </c>
    </row>
    <row r="22" spans="1:7" ht="63" customHeight="1" x14ac:dyDescent="0.3">
      <c r="A22" s="93"/>
      <c r="B22" s="90"/>
      <c r="C22" s="90"/>
      <c r="D22" s="87" t="s">
        <v>13</v>
      </c>
      <c r="E22" s="83">
        <f t="shared" si="2"/>
        <v>219.08</v>
      </c>
      <c r="F22" s="83">
        <f t="shared" si="2"/>
        <v>0</v>
      </c>
      <c r="G22" s="88">
        <f>F22/E22</f>
        <v>0</v>
      </c>
    </row>
    <row r="23" spans="1:7" ht="27.75" customHeight="1" x14ac:dyDescent="0.3">
      <c r="A23" s="94"/>
      <c r="B23" s="91"/>
      <c r="C23" s="91"/>
      <c r="D23" s="87" t="s">
        <v>14</v>
      </c>
      <c r="E23" s="83">
        <v>0</v>
      </c>
      <c r="F23" s="83">
        <v>0</v>
      </c>
      <c r="G23" s="88">
        <v>0</v>
      </c>
    </row>
    <row r="24" spans="1:7" ht="37.5" customHeight="1" x14ac:dyDescent="0.3">
      <c r="A24" s="92"/>
      <c r="B24" s="89" t="s">
        <v>22</v>
      </c>
      <c r="C24" s="89" t="s">
        <v>23</v>
      </c>
      <c r="D24" s="87" t="s">
        <v>11</v>
      </c>
      <c r="E24" s="83">
        <f>SUM(E25:E28)</f>
        <v>8016.49</v>
      </c>
      <c r="F24" s="83">
        <f>SUM(F25:F28)</f>
        <v>7976.92</v>
      </c>
      <c r="G24" s="88">
        <f>F24/E24</f>
        <v>0.99506392448565395</v>
      </c>
    </row>
    <row r="25" spans="1:7" ht="37.5" x14ac:dyDescent="0.3">
      <c r="A25" s="93"/>
      <c r="B25" s="90"/>
      <c r="C25" s="90"/>
      <c r="D25" s="87" t="s">
        <v>10</v>
      </c>
      <c r="E25" s="83">
        <v>8016.49</v>
      </c>
      <c r="F25" s="83">
        <f>7976.92</f>
        <v>7976.92</v>
      </c>
      <c r="G25" s="88">
        <f>F25/E25</f>
        <v>0.99506392448565395</v>
      </c>
    </row>
    <row r="26" spans="1:7" ht="93.75" x14ac:dyDescent="0.3">
      <c r="A26" s="93"/>
      <c r="B26" s="90"/>
      <c r="C26" s="90"/>
      <c r="D26" s="87" t="s">
        <v>12</v>
      </c>
      <c r="E26" s="83">
        <v>0</v>
      </c>
      <c r="F26" s="83">
        <v>0</v>
      </c>
      <c r="G26" s="88">
        <v>0</v>
      </c>
    </row>
    <row r="27" spans="1:7" ht="56.25" x14ac:dyDescent="0.3">
      <c r="A27" s="93"/>
      <c r="B27" s="90"/>
      <c r="C27" s="90"/>
      <c r="D27" s="87" t="s">
        <v>13</v>
      </c>
      <c r="E27" s="83">
        <v>0</v>
      </c>
      <c r="F27" s="83">
        <v>0</v>
      </c>
      <c r="G27" s="88">
        <v>0</v>
      </c>
    </row>
    <row r="28" spans="1:7" ht="20.25" customHeight="1" x14ac:dyDescent="0.3">
      <c r="A28" s="94"/>
      <c r="B28" s="91"/>
      <c r="C28" s="91"/>
      <c r="D28" s="87" t="s">
        <v>14</v>
      </c>
      <c r="E28" s="83">
        <v>0</v>
      </c>
      <c r="F28" s="83">
        <v>0</v>
      </c>
      <c r="G28" s="88">
        <v>0</v>
      </c>
    </row>
    <row r="29" spans="1:7" ht="56.25" customHeight="1" x14ac:dyDescent="0.3">
      <c r="A29" s="92"/>
      <c r="B29" s="89" t="s">
        <v>22</v>
      </c>
      <c r="C29" s="89" t="s">
        <v>24</v>
      </c>
      <c r="D29" s="87" t="s">
        <v>11</v>
      </c>
      <c r="E29" s="83">
        <f>SUM(E30:E33)</f>
        <v>14260.4</v>
      </c>
      <c r="F29" s="83">
        <f>SUM(F30:F33)</f>
        <v>14260.4</v>
      </c>
      <c r="G29" s="88">
        <f>F29/E29</f>
        <v>1</v>
      </c>
    </row>
    <row r="30" spans="1:7" ht="37.5" x14ac:dyDescent="0.3">
      <c r="A30" s="93"/>
      <c r="B30" s="90"/>
      <c r="C30" s="90"/>
      <c r="D30" s="87" t="s">
        <v>10</v>
      </c>
      <c r="E30" s="83">
        <f>14000+260.4</f>
        <v>14260.4</v>
      </c>
      <c r="F30" s="83">
        <f>14000+260.4</f>
        <v>14260.4</v>
      </c>
      <c r="G30" s="88">
        <f t="shared" ref="G30:G36" si="3">F30/E30</f>
        <v>1</v>
      </c>
    </row>
    <row r="31" spans="1:7" ht="93.75" x14ac:dyDescent="0.3">
      <c r="A31" s="93"/>
      <c r="B31" s="90"/>
      <c r="C31" s="90"/>
      <c r="D31" s="87" t="s">
        <v>12</v>
      </c>
      <c r="E31" s="83">
        <v>0</v>
      </c>
      <c r="F31" s="83">
        <v>0</v>
      </c>
      <c r="G31" s="88">
        <v>0</v>
      </c>
    </row>
    <row r="32" spans="1:7" ht="56.25" x14ac:dyDescent="0.3">
      <c r="A32" s="93"/>
      <c r="B32" s="90"/>
      <c r="C32" s="90"/>
      <c r="D32" s="87" t="s">
        <v>13</v>
      </c>
      <c r="E32" s="83">
        <v>0</v>
      </c>
      <c r="F32" s="83">
        <v>0</v>
      </c>
      <c r="G32" s="88">
        <v>0</v>
      </c>
    </row>
    <row r="33" spans="1:7" x14ac:dyDescent="0.3">
      <c r="A33" s="94"/>
      <c r="B33" s="91"/>
      <c r="C33" s="91"/>
      <c r="D33" s="87" t="s">
        <v>14</v>
      </c>
      <c r="E33" s="83">
        <v>0</v>
      </c>
      <c r="F33" s="83">
        <v>0</v>
      </c>
      <c r="G33" s="88">
        <v>0</v>
      </c>
    </row>
    <row r="34" spans="1:7" x14ac:dyDescent="0.3">
      <c r="A34" s="92"/>
      <c r="B34" s="89" t="s">
        <v>22</v>
      </c>
      <c r="C34" s="89" t="s">
        <v>25</v>
      </c>
      <c r="D34" s="87" t="s">
        <v>11</v>
      </c>
      <c r="E34" s="83">
        <f>SUM(E35:E38)</f>
        <v>18001.059999999998</v>
      </c>
      <c r="F34" s="83">
        <f>SUM(F35:F38)</f>
        <v>14001.06</v>
      </c>
      <c r="G34" s="88">
        <f t="shared" si="3"/>
        <v>0.7777908634269316</v>
      </c>
    </row>
    <row r="35" spans="1:7" ht="37.5" x14ac:dyDescent="0.3">
      <c r="A35" s="93"/>
      <c r="B35" s="90"/>
      <c r="C35" s="90"/>
      <c r="D35" s="87" t="s">
        <v>10</v>
      </c>
      <c r="E35" s="83">
        <f>5523.75+8477.31</f>
        <v>14001.06</v>
      </c>
      <c r="F35" s="83">
        <f>5523.75+8477.31</f>
        <v>14001.06</v>
      </c>
      <c r="G35" s="88">
        <f t="shared" si="3"/>
        <v>1</v>
      </c>
    </row>
    <row r="36" spans="1:7" ht="93.75" x14ac:dyDescent="0.3">
      <c r="A36" s="93"/>
      <c r="B36" s="90"/>
      <c r="C36" s="90"/>
      <c r="D36" s="87" t="s">
        <v>12</v>
      </c>
      <c r="E36" s="83">
        <v>4000</v>
      </c>
      <c r="F36" s="83">
        <v>0</v>
      </c>
      <c r="G36" s="88">
        <f t="shared" si="3"/>
        <v>0</v>
      </c>
    </row>
    <row r="37" spans="1:7" ht="56.25" x14ac:dyDescent="0.3">
      <c r="A37" s="93"/>
      <c r="B37" s="90"/>
      <c r="C37" s="90"/>
      <c r="D37" s="87" t="s">
        <v>13</v>
      </c>
      <c r="E37" s="83">
        <v>0</v>
      </c>
      <c r="F37" s="83">
        <v>0</v>
      </c>
      <c r="G37" s="88">
        <v>0</v>
      </c>
    </row>
    <row r="38" spans="1:7" x14ac:dyDescent="0.3">
      <c r="A38" s="94"/>
      <c r="B38" s="91"/>
      <c r="C38" s="91"/>
      <c r="D38" s="87" t="s">
        <v>14</v>
      </c>
      <c r="E38" s="83">
        <v>0</v>
      </c>
      <c r="F38" s="83">
        <v>0</v>
      </c>
      <c r="G38" s="88">
        <v>0</v>
      </c>
    </row>
    <row r="39" spans="1:7" ht="31.5" customHeight="1" x14ac:dyDescent="0.3">
      <c r="A39" s="92"/>
      <c r="B39" s="89" t="s">
        <v>22</v>
      </c>
      <c r="C39" s="89" t="s">
        <v>26</v>
      </c>
      <c r="D39" s="87" t="s">
        <v>11</v>
      </c>
      <c r="E39" s="83">
        <f>SUM(E40:E43)</f>
        <v>771.33</v>
      </c>
      <c r="F39" s="83">
        <f>SUM(F40:F43)</f>
        <v>771.33</v>
      </c>
      <c r="G39" s="88">
        <f>F39/E39</f>
        <v>1</v>
      </c>
    </row>
    <row r="40" spans="1:7" ht="37.5" x14ac:dyDescent="0.3">
      <c r="A40" s="93"/>
      <c r="B40" s="90"/>
      <c r="C40" s="90"/>
      <c r="D40" s="87" t="s">
        <v>10</v>
      </c>
      <c r="E40" s="83">
        <v>771.33</v>
      </c>
      <c r="F40" s="83">
        <v>771.33</v>
      </c>
      <c r="G40" s="88">
        <f>F40/E40</f>
        <v>1</v>
      </c>
    </row>
    <row r="41" spans="1:7" ht="93.75" x14ac:dyDescent="0.3">
      <c r="A41" s="93"/>
      <c r="B41" s="90"/>
      <c r="C41" s="90"/>
      <c r="D41" s="87" t="s">
        <v>12</v>
      </c>
      <c r="E41" s="83">
        <v>0</v>
      </c>
      <c r="F41" s="83">
        <v>0</v>
      </c>
      <c r="G41" s="88">
        <v>0</v>
      </c>
    </row>
    <row r="42" spans="1:7" ht="56.25" x14ac:dyDescent="0.3">
      <c r="A42" s="93"/>
      <c r="B42" s="90"/>
      <c r="C42" s="90"/>
      <c r="D42" s="87" t="s">
        <v>13</v>
      </c>
      <c r="E42" s="83">
        <v>0</v>
      </c>
      <c r="F42" s="83">
        <v>0</v>
      </c>
      <c r="G42" s="88">
        <v>0</v>
      </c>
    </row>
    <row r="43" spans="1:7" x14ac:dyDescent="0.3">
      <c r="A43" s="94"/>
      <c r="B43" s="91"/>
      <c r="C43" s="91"/>
      <c r="D43" s="87" t="s">
        <v>14</v>
      </c>
      <c r="E43" s="83">
        <v>0</v>
      </c>
      <c r="F43" s="83"/>
      <c r="G43" s="88">
        <v>0</v>
      </c>
    </row>
    <row r="44" spans="1:7" ht="33.75" customHeight="1" x14ac:dyDescent="0.3">
      <c r="A44" s="92"/>
      <c r="B44" s="89" t="s">
        <v>22</v>
      </c>
      <c r="C44" s="89" t="s">
        <v>27</v>
      </c>
      <c r="D44" s="87" t="s">
        <v>11</v>
      </c>
      <c r="E44" s="83">
        <f>SUM(E45:E48)</f>
        <v>32905.929999999993</v>
      </c>
      <c r="F44" s="83">
        <f>SUM(F45:F48)</f>
        <v>23114.129999999997</v>
      </c>
      <c r="G44" s="88">
        <f>F44/E44</f>
        <v>0.70243053455714521</v>
      </c>
    </row>
    <row r="45" spans="1:7" ht="37.5" x14ac:dyDescent="0.3">
      <c r="A45" s="93"/>
      <c r="B45" s="90"/>
      <c r="C45" s="90"/>
      <c r="D45" s="87" t="s">
        <v>10</v>
      </c>
      <c r="E45" s="83">
        <f>17969.39+1062.94+114.55+35.22+6+607.92</f>
        <v>19796.019999999997</v>
      </c>
      <c r="F45" s="83">
        <f>17233.59+1062.94+114.55+33.88+6+607.92</f>
        <v>19058.879999999997</v>
      </c>
      <c r="G45" s="88">
        <f>F45/E45</f>
        <v>0.96276322210222054</v>
      </c>
    </row>
    <row r="46" spans="1:7" ht="93.75" x14ac:dyDescent="0.3">
      <c r="A46" s="93"/>
      <c r="B46" s="90"/>
      <c r="C46" s="90"/>
      <c r="D46" s="87" t="s">
        <v>12</v>
      </c>
      <c r="E46" s="83">
        <v>13109.91</v>
      </c>
      <c r="F46" s="83">
        <v>4055.25</v>
      </c>
      <c r="G46" s="88">
        <f>F46/E46</f>
        <v>0.30932706631853307</v>
      </c>
    </row>
    <row r="47" spans="1:7" ht="56.25" x14ac:dyDescent="0.3">
      <c r="A47" s="93"/>
      <c r="B47" s="90"/>
      <c r="C47" s="90"/>
      <c r="D47" s="87" t="s">
        <v>13</v>
      </c>
      <c r="E47" s="83">
        <v>0</v>
      </c>
      <c r="F47" s="83">
        <v>0</v>
      </c>
      <c r="G47" s="88">
        <v>0</v>
      </c>
    </row>
    <row r="48" spans="1:7" x14ac:dyDescent="0.3">
      <c r="A48" s="94"/>
      <c r="B48" s="91"/>
      <c r="C48" s="91"/>
      <c r="D48" s="87" t="s">
        <v>14</v>
      </c>
      <c r="E48" s="83">
        <v>0</v>
      </c>
      <c r="F48" s="83">
        <v>0</v>
      </c>
      <c r="G48" s="88">
        <v>0</v>
      </c>
    </row>
    <row r="49" spans="1:7" ht="75" customHeight="1" x14ac:dyDescent="0.3">
      <c r="A49" s="92"/>
      <c r="B49" s="89" t="s">
        <v>22</v>
      </c>
      <c r="C49" s="89" t="s">
        <v>28</v>
      </c>
      <c r="D49" s="87" t="s">
        <v>11</v>
      </c>
      <c r="E49" s="83">
        <f>SUM(E50:E53)</f>
        <v>758.7</v>
      </c>
      <c r="F49" s="83">
        <f>SUM(F50:F53)</f>
        <v>758.7</v>
      </c>
      <c r="G49" s="88">
        <f>F49/E49</f>
        <v>1</v>
      </c>
    </row>
    <row r="50" spans="1:7" ht="37.5" x14ac:dyDescent="0.3">
      <c r="A50" s="93"/>
      <c r="B50" s="90"/>
      <c r="C50" s="90"/>
      <c r="D50" s="87" t="s">
        <v>10</v>
      </c>
      <c r="E50" s="83">
        <v>758.7</v>
      </c>
      <c r="F50" s="83">
        <v>758.7</v>
      </c>
      <c r="G50" s="88">
        <f>F50/E50</f>
        <v>1</v>
      </c>
    </row>
    <row r="51" spans="1:7" ht="93.75" x14ac:dyDescent="0.3">
      <c r="A51" s="93"/>
      <c r="B51" s="90"/>
      <c r="C51" s="90"/>
      <c r="D51" s="87" t="s">
        <v>12</v>
      </c>
      <c r="E51" s="83">
        <v>0</v>
      </c>
      <c r="F51" s="83">
        <v>0</v>
      </c>
      <c r="G51" s="88">
        <v>0</v>
      </c>
    </row>
    <row r="52" spans="1:7" ht="56.25" x14ac:dyDescent="0.3">
      <c r="A52" s="93"/>
      <c r="B52" s="90"/>
      <c r="C52" s="90"/>
      <c r="D52" s="87" t="s">
        <v>13</v>
      </c>
      <c r="E52" s="83">
        <v>0</v>
      </c>
      <c r="F52" s="83">
        <v>0</v>
      </c>
      <c r="G52" s="88">
        <v>0</v>
      </c>
    </row>
    <row r="53" spans="1:7" x14ac:dyDescent="0.3">
      <c r="A53" s="94"/>
      <c r="B53" s="91"/>
      <c r="C53" s="91"/>
      <c r="D53" s="87" t="s">
        <v>14</v>
      </c>
      <c r="E53" s="83">
        <v>0</v>
      </c>
      <c r="F53" s="83">
        <v>0</v>
      </c>
      <c r="G53" s="88">
        <v>0</v>
      </c>
    </row>
    <row r="54" spans="1:7" ht="31.5" customHeight="1" x14ac:dyDescent="0.3">
      <c r="A54" s="92"/>
      <c r="B54" s="89" t="s">
        <v>22</v>
      </c>
      <c r="C54" s="89" t="s">
        <v>29</v>
      </c>
      <c r="D54" s="87" t="s">
        <v>11</v>
      </c>
      <c r="E54" s="83">
        <f>SUM(E55:E58)</f>
        <v>4711.9799999999996</v>
      </c>
      <c r="F54" s="83">
        <f>SUM(F55:F58)</f>
        <v>4646.16</v>
      </c>
      <c r="G54" s="88">
        <f>F54/E54</f>
        <v>0.98603134987839514</v>
      </c>
    </row>
    <row r="55" spans="1:7" ht="37.5" x14ac:dyDescent="0.3">
      <c r="A55" s="93"/>
      <c r="B55" s="90"/>
      <c r="C55" s="90"/>
      <c r="D55" s="87" t="s">
        <v>10</v>
      </c>
      <c r="E55" s="83">
        <v>4711.9799999999996</v>
      </c>
      <c r="F55" s="83">
        <f>4646.16</f>
        <v>4646.16</v>
      </c>
      <c r="G55" s="88">
        <f>F55/E55</f>
        <v>0.98603134987839514</v>
      </c>
    </row>
    <row r="56" spans="1:7" ht="93.75" x14ac:dyDescent="0.3">
      <c r="A56" s="93"/>
      <c r="B56" s="90"/>
      <c r="C56" s="90"/>
      <c r="D56" s="87" t="s">
        <v>12</v>
      </c>
      <c r="E56" s="83">
        <v>0</v>
      </c>
      <c r="F56" s="83">
        <v>0</v>
      </c>
      <c r="G56" s="88">
        <v>0</v>
      </c>
    </row>
    <row r="57" spans="1:7" ht="56.25" x14ac:dyDescent="0.3">
      <c r="A57" s="93"/>
      <c r="B57" s="90"/>
      <c r="C57" s="90"/>
      <c r="D57" s="87" t="s">
        <v>13</v>
      </c>
      <c r="E57" s="83">
        <v>0</v>
      </c>
      <c r="F57" s="83">
        <v>0</v>
      </c>
      <c r="G57" s="88">
        <v>0</v>
      </c>
    </row>
    <row r="58" spans="1:7" x14ac:dyDescent="0.3">
      <c r="A58" s="94"/>
      <c r="B58" s="91"/>
      <c r="C58" s="91"/>
      <c r="D58" s="87" t="s">
        <v>14</v>
      </c>
      <c r="E58" s="83">
        <v>0</v>
      </c>
      <c r="F58" s="83">
        <v>0</v>
      </c>
      <c r="G58" s="88">
        <v>0</v>
      </c>
    </row>
    <row r="59" spans="1:7" ht="29.25" customHeight="1" x14ac:dyDescent="0.3">
      <c r="A59" s="92"/>
      <c r="B59" s="89" t="s">
        <v>22</v>
      </c>
      <c r="C59" s="89" t="s">
        <v>30</v>
      </c>
      <c r="D59" s="87" t="s">
        <v>11</v>
      </c>
      <c r="E59" s="83">
        <f>SUM(E60:E63)</f>
        <v>5048.91</v>
      </c>
      <c r="F59" s="83">
        <f>SUM(F60:F63)</f>
        <v>4985.95</v>
      </c>
      <c r="G59" s="88">
        <f>F59/E59</f>
        <v>0.98752998171882644</v>
      </c>
    </row>
    <row r="60" spans="1:7" ht="37.5" x14ac:dyDescent="0.3">
      <c r="A60" s="93"/>
      <c r="B60" s="90"/>
      <c r="C60" s="90"/>
      <c r="D60" s="87" t="s">
        <v>10</v>
      </c>
      <c r="E60" s="83">
        <v>5038.91</v>
      </c>
      <c r="F60" s="83">
        <v>4975.95</v>
      </c>
      <c r="G60" s="88">
        <f>F60/E60</f>
        <v>0.98750523426693471</v>
      </c>
    </row>
    <row r="61" spans="1:7" ht="93.75" x14ac:dyDescent="0.3">
      <c r="A61" s="93"/>
      <c r="B61" s="90"/>
      <c r="C61" s="90"/>
      <c r="D61" s="87" t="s">
        <v>12</v>
      </c>
      <c r="E61" s="83">
        <v>10</v>
      </c>
      <c r="F61" s="83">
        <v>10</v>
      </c>
      <c r="G61" s="88">
        <f>F61/E61</f>
        <v>1</v>
      </c>
    </row>
    <row r="62" spans="1:7" ht="56.25" x14ac:dyDescent="0.3">
      <c r="A62" s="93"/>
      <c r="B62" s="90"/>
      <c r="C62" s="90"/>
      <c r="D62" s="87" t="s">
        <v>13</v>
      </c>
      <c r="E62" s="83">
        <v>0</v>
      </c>
      <c r="F62" s="83">
        <v>0</v>
      </c>
      <c r="G62" s="88">
        <v>0</v>
      </c>
    </row>
    <row r="63" spans="1:7" x14ac:dyDescent="0.3">
      <c r="A63" s="94"/>
      <c r="B63" s="91"/>
      <c r="C63" s="91"/>
      <c r="D63" s="87" t="s">
        <v>14</v>
      </c>
      <c r="E63" s="83">
        <v>0</v>
      </c>
      <c r="F63" s="83">
        <v>0</v>
      </c>
      <c r="G63" s="88">
        <v>0</v>
      </c>
    </row>
    <row r="64" spans="1:7" ht="33" customHeight="1" x14ac:dyDescent="0.3">
      <c r="A64" s="92"/>
      <c r="B64" s="89" t="s">
        <v>22</v>
      </c>
      <c r="C64" s="89" t="s">
        <v>31</v>
      </c>
      <c r="D64" s="87" t="s">
        <v>11</v>
      </c>
      <c r="E64" s="83">
        <f>SUM(E65:E68)</f>
        <v>10215.39</v>
      </c>
      <c r="F64" s="83">
        <f>SUM(F65:F68)</f>
        <v>10215.39</v>
      </c>
      <c r="G64" s="88">
        <f>F64/E64</f>
        <v>1</v>
      </c>
    </row>
    <row r="65" spans="1:7" ht="37.5" x14ac:dyDescent="0.3">
      <c r="A65" s="93"/>
      <c r="B65" s="90"/>
      <c r="C65" s="90"/>
      <c r="D65" s="87" t="s">
        <v>10</v>
      </c>
      <c r="E65" s="83">
        <v>10215.39</v>
      </c>
      <c r="F65" s="83">
        <v>10215.39</v>
      </c>
      <c r="G65" s="88">
        <f>F65/E65</f>
        <v>1</v>
      </c>
    </row>
    <row r="66" spans="1:7" ht="93.75" x14ac:dyDescent="0.3">
      <c r="A66" s="93"/>
      <c r="B66" s="90"/>
      <c r="C66" s="90"/>
      <c r="D66" s="87" t="s">
        <v>12</v>
      </c>
      <c r="E66" s="83">
        <v>0</v>
      </c>
      <c r="F66" s="83">
        <v>0</v>
      </c>
      <c r="G66" s="88">
        <v>0</v>
      </c>
    </row>
    <row r="67" spans="1:7" ht="56.25" x14ac:dyDescent="0.3">
      <c r="A67" s="93"/>
      <c r="B67" s="90"/>
      <c r="C67" s="90"/>
      <c r="D67" s="87" t="s">
        <v>13</v>
      </c>
      <c r="E67" s="83">
        <v>0</v>
      </c>
      <c r="F67" s="83">
        <v>0</v>
      </c>
      <c r="G67" s="88">
        <v>0</v>
      </c>
    </row>
    <row r="68" spans="1:7" x14ac:dyDescent="0.3">
      <c r="A68" s="94"/>
      <c r="B68" s="91"/>
      <c r="C68" s="91"/>
      <c r="D68" s="87" t="s">
        <v>14</v>
      </c>
      <c r="E68" s="83">
        <v>0</v>
      </c>
      <c r="F68" s="83">
        <v>0</v>
      </c>
      <c r="G68" s="88">
        <v>0</v>
      </c>
    </row>
    <row r="69" spans="1:7" ht="75" customHeight="1" x14ac:dyDescent="0.3">
      <c r="A69" s="92"/>
      <c r="B69" s="89" t="s">
        <v>22</v>
      </c>
      <c r="C69" s="89" t="s">
        <v>32</v>
      </c>
      <c r="D69" s="87" t="s">
        <v>11</v>
      </c>
      <c r="E69" s="83">
        <f>SUM(E70:E73)</f>
        <v>700.06</v>
      </c>
      <c r="F69" s="83">
        <f>SUM(F70:F73)</f>
        <v>698.24</v>
      </c>
      <c r="G69" s="88">
        <f>F69/E69</f>
        <v>0.99740022283804253</v>
      </c>
    </row>
    <row r="70" spans="1:7" ht="37.5" x14ac:dyDescent="0.3">
      <c r="A70" s="93"/>
      <c r="B70" s="90"/>
      <c r="C70" s="90"/>
      <c r="D70" s="87" t="s">
        <v>10</v>
      </c>
      <c r="E70" s="83">
        <v>700.06</v>
      </c>
      <c r="F70" s="83">
        <v>698.24</v>
      </c>
      <c r="G70" s="88">
        <f>F70/E70</f>
        <v>0.99740022283804253</v>
      </c>
    </row>
    <row r="71" spans="1:7" ht="93.75" x14ac:dyDescent="0.3">
      <c r="A71" s="93"/>
      <c r="B71" s="90"/>
      <c r="C71" s="90"/>
      <c r="D71" s="87" t="s">
        <v>12</v>
      </c>
      <c r="E71" s="83">
        <v>0</v>
      </c>
      <c r="F71" s="83">
        <v>0</v>
      </c>
      <c r="G71" s="88">
        <v>0</v>
      </c>
    </row>
    <row r="72" spans="1:7" ht="56.25" x14ac:dyDescent="0.3">
      <c r="A72" s="93"/>
      <c r="B72" s="90"/>
      <c r="C72" s="90"/>
      <c r="D72" s="87" t="s">
        <v>13</v>
      </c>
      <c r="E72" s="83">
        <v>0</v>
      </c>
      <c r="F72" s="83">
        <v>0</v>
      </c>
      <c r="G72" s="88">
        <v>0</v>
      </c>
    </row>
    <row r="73" spans="1:7" x14ac:dyDescent="0.3">
      <c r="A73" s="94"/>
      <c r="B73" s="91"/>
      <c r="C73" s="91"/>
      <c r="D73" s="87" t="s">
        <v>14</v>
      </c>
      <c r="E73" s="83">
        <v>0</v>
      </c>
      <c r="F73" s="83">
        <v>0</v>
      </c>
      <c r="G73" s="88">
        <v>0</v>
      </c>
    </row>
    <row r="74" spans="1:7" ht="27" customHeight="1" x14ac:dyDescent="0.3">
      <c r="A74" s="92"/>
      <c r="B74" s="89" t="s">
        <v>22</v>
      </c>
      <c r="C74" s="89" t="s">
        <v>33</v>
      </c>
      <c r="D74" s="87" t="s">
        <v>11</v>
      </c>
      <c r="E74" s="83">
        <f>SUM(E75:E78)</f>
        <v>646.99</v>
      </c>
      <c r="F74" s="83">
        <f>SUM(F75:F78)</f>
        <v>646.99</v>
      </c>
      <c r="G74" s="88">
        <f>F74/E74</f>
        <v>1</v>
      </c>
    </row>
    <row r="75" spans="1:7" ht="37.5" x14ac:dyDescent="0.3">
      <c r="A75" s="93"/>
      <c r="B75" s="90"/>
      <c r="C75" s="90"/>
      <c r="D75" s="87" t="s">
        <v>10</v>
      </c>
      <c r="E75" s="83">
        <v>646.99</v>
      </c>
      <c r="F75" s="83">
        <v>646.99</v>
      </c>
      <c r="G75" s="88">
        <f>F75/E75</f>
        <v>1</v>
      </c>
    </row>
    <row r="76" spans="1:7" ht="93.75" x14ac:dyDescent="0.3">
      <c r="A76" s="93"/>
      <c r="B76" s="90"/>
      <c r="C76" s="90"/>
      <c r="D76" s="87" t="s">
        <v>12</v>
      </c>
      <c r="E76" s="83">
        <v>0</v>
      </c>
      <c r="F76" s="83">
        <v>0</v>
      </c>
      <c r="G76" s="88">
        <v>0</v>
      </c>
    </row>
    <row r="77" spans="1:7" ht="56.25" x14ac:dyDescent="0.3">
      <c r="A77" s="93"/>
      <c r="B77" s="90"/>
      <c r="C77" s="90"/>
      <c r="D77" s="87" t="s">
        <v>13</v>
      </c>
      <c r="E77" s="83">
        <v>0</v>
      </c>
      <c r="F77" s="83">
        <v>0</v>
      </c>
      <c r="G77" s="88">
        <v>0</v>
      </c>
    </row>
    <row r="78" spans="1:7" x14ac:dyDescent="0.3">
      <c r="A78" s="94"/>
      <c r="B78" s="91"/>
      <c r="C78" s="91"/>
      <c r="D78" s="87" t="s">
        <v>14</v>
      </c>
      <c r="E78" s="83">
        <v>0</v>
      </c>
      <c r="F78" s="83">
        <v>0</v>
      </c>
      <c r="G78" s="88">
        <v>0</v>
      </c>
    </row>
    <row r="79" spans="1:7" ht="27" customHeight="1" x14ac:dyDescent="0.3">
      <c r="A79" s="92"/>
      <c r="B79" s="89" t="s">
        <v>22</v>
      </c>
      <c r="C79" s="89" t="s">
        <v>34</v>
      </c>
      <c r="D79" s="87" t="s">
        <v>11</v>
      </c>
      <c r="E79" s="83">
        <f>SUM(E80:E83)</f>
        <v>7877.03</v>
      </c>
      <c r="F79" s="83">
        <f>SUM(F80:F83)</f>
        <v>7789.0700000000006</v>
      </c>
      <c r="G79" s="88">
        <f>F79/E79</f>
        <v>0.9888333547034861</v>
      </c>
    </row>
    <row r="80" spans="1:7" ht="37.5" x14ac:dyDescent="0.3">
      <c r="A80" s="93"/>
      <c r="B80" s="90"/>
      <c r="C80" s="90"/>
      <c r="D80" s="87" t="s">
        <v>10</v>
      </c>
      <c r="E80" s="83">
        <v>405.33</v>
      </c>
      <c r="F80" s="83">
        <v>400.93</v>
      </c>
      <c r="G80" s="88">
        <f>F80/E80</f>
        <v>0.98914464757111498</v>
      </c>
    </row>
    <row r="81" spans="1:7" ht="93.75" x14ac:dyDescent="0.3">
      <c r="A81" s="93"/>
      <c r="B81" s="90"/>
      <c r="C81" s="90"/>
      <c r="D81" s="87" t="s">
        <v>12</v>
      </c>
      <c r="E81" s="83">
        <v>7471.7</v>
      </c>
      <c r="F81" s="83">
        <v>7388.14</v>
      </c>
      <c r="G81" s="88">
        <f>F81/E81</f>
        <v>0.98881646747058904</v>
      </c>
    </row>
    <row r="82" spans="1:7" ht="56.25" x14ac:dyDescent="0.3">
      <c r="A82" s="93"/>
      <c r="B82" s="90"/>
      <c r="C82" s="90"/>
      <c r="D82" s="87" t="s">
        <v>13</v>
      </c>
      <c r="E82" s="83">
        <v>0</v>
      </c>
      <c r="F82" s="83">
        <v>0</v>
      </c>
      <c r="G82" s="88">
        <v>0</v>
      </c>
    </row>
    <row r="83" spans="1:7" x14ac:dyDescent="0.3">
      <c r="A83" s="94"/>
      <c r="B83" s="91"/>
      <c r="C83" s="91"/>
      <c r="D83" s="87" t="s">
        <v>14</v>
      </c>
      <c r="E83" s="83">
        <v>0</v>
      </c>
      <c r="F83" s="83">
        <v>0</v>
      </c>
      <c r="G83" s="88">
        <v>0</v>
      </c>
    </row>
    <row r="84" spans="1:7" ht="45.75" customHeight="1" x14ac:dyDescent="0.3">
      <c r="A84" s="92"/>
      <c r="B84" s="89" t="s">
        <v>22</v>
      </c>
      <c r="C84" s="89" t="s">
        <v>35</v>
      </c>
      <c r="D84" s="87" t="s">
        <v>11</v>
      </c>
      <c r="E84" s="83">
        <f>SUM(E85:E88)</f>
        <v>15263.16</v>
      </c>
      <c r="F84" s="83">
        <f>SUM(F85:F88)</f>
        <v>0</v>
      </c>
      <c r="G84" s="88">
        <f>F84/E84</f>
        <v>0</v>
      </c>
    </row>
    <row r="85" spans="1:7" ht="37.5" x14ac:dyDescent="0.3">
      <c r="A85" s="93"/>
      <c r="B85" s="90"/>
      <c r="C85" s="90"/>
      <c r="D85" s="87" t="s">
        <v>10</v>
      </c>
      <c r="E85" s="83">
        <v>763.16</v>
      </c>
      <c r="F85" s="83">
        <v>0</v>
      </c>
      <c r="G85" s="88">
        <f>F85/E85</f>
        <v>0</v>
      </c>
    </row>
    <row r="86" spans="1:7" ht="93.75" x14ac:dyDescent="0.3">
      <c r="A86" s="93"/>
      <c r="B86" s="90"/>
      <c r="C86" s="90"/>
      <c r="D86" s="87" t="s">
        <v>12</v>
      </c>
      <c r="E86" s="83">
        <v>14500</v>
      </c>
      <c r="F86" s="83">
        <v>0</v>
      </c>
      <c r="G86" s="88">
        <f>F86/E86</f>
        <v>0</v>
      </c>
    </row>
    <row r="87" spans="1:7" ht="56.25" x14ac:dyDescent="0.3">
      <c r="A87" s="93"/>
      <c r="B87" s="90"/>
      <c r="C87" s="90"/>
      <c r="D87" s="87" t="s">
        <v>13</v>
      </c>
      <c r="E87" s="83">
        <v>0</v>
      </c>
      <c r="F87" s="83">
        <v>0</v>
      </c>
      <c r="G87" s="88">
        <v>0</v>
      </c>
    </row>
    <row r="88" spans="1:7" ht="27" customHeight="1" x14ac:dyDescent="0.3">
      <c r="A88" s="94"/>
      <c r="B88" s="91"/>
      <c r="C88" s="91"/>
      <c r="D88" s="87" t="s">
        <v>14</v>
      </c>
      <c r="E88" s="83">
        <v>0</v>
      </c>
      <c r="F88" s="83">
        <v>0</v>
      </c>
      <c r="G88" s="88">
        <v>0</v>
      </c>
    </row>
    <row r="89" spans="1:7" ht="23.25" customHeight="1" x14ac:dyDescent="0.3">
      <c r="A89" s="92"/>
      <c r="B89" s="89" t="s">
        <v>22</v>
      </c>
      <c r="C89" s="89" t="s">
        <v>36</v>
      </c>
      <c r="D89" s="87" t="s">
        <v>11</v>
      </c>
      <c r="E89" s="83">
        <f>SUM(E90:E93)</f>
        <v>232.92000000000002</v>
      </c>
      <c r="F89" s="83">
        <f>SUM(F90:F93)</f>
        <v>0</v>
      </c>
      <c r="G89" s="88">
        <f>F89/E89</f>
        <v>0</v>
      </c>
    </row>
    <row r="90" spans="1:7" ht="37.5" x14ac:dyDescent="0.3">
      <c r="A90" s="93"/>
      <c r="B90" s="90"/>
      <c r="C90" s="90"/>
      <c r="D90" s="87" t="s">
        <v>10</v>
      </c>
      <c r="E90" s="83">
        <v>11.63</v>
      </c>
      <c r="F90" s="83">
        <v>0</v>
      </c>
      <c r="G90" s="88">
        <f>F90/E90</f>
        <v>0</v>
      </c>
    </row>
    <row r="91" spans="1:7" ht="93.75" x14ac:dyDescent="0.3">
      <c r="A91" s="93"/>
      <c r="B91" s="90"/>
      <c r="C91" s="90"/>
      <c r="D91" s="87" t="s">
        <v>12</v>
      </c>
      <c r="E91" s="83">
        <v>2.21</v>
      </c>
      <c r="F91" s="83">
        <v>0</v>
      </c>
      <c r="G91" s="88">
        <f>F91/E91</f>
        <v>0</v>
      </c>
    </row>
    <row r="92" spans="1:7" ht="56.25" x14ac:dyDescent="0.3">
      <c r="A92" s="93"/>
      <c r="B92" s="90"/>
      <c r="C92" s="90"/>
      <c r="D92" s="87" t="s">
        <v>13</v>
      </c>
      <c r="E92" s="83">
        <v>219.08</v>
      </c>
      <c r="F92" s="83">
        <v>0</v>
      </c>
      <c r="G92" s="88">
        <f>F92/E92</f>
        <v>0</v>
      </c>
    </row>
    <row r="93" spans="1:7" x14ac:dyDescent="0.3">
      <c r="A93" s="94"/>
      <c r="B93" s="91"/>
      <c r="C93" s="91"/>
      <c r="D93" s="87" t="s">
        <v>14</v>
      </c>
      <c r="E93" s="83">
        <v>0</v>
      </c>
      <c r="F93" s="83">
        <v>0</v>
      </c>
      <c r="G93" s="88">
        <v>0</v>
      </c>
    </row>
    <row r="94" spans="1:7" x14ac:dyDescent="0.3">
      <c r="A94" s="92"/>
      <c r="B94" s="89" t="s">
        <v>38</v>
      </c>
      <c r="C94" s="89" t="s">
        <v>37</v>
      </c>
      <c r="D94" s="87" t="s">
        <v>11</v>
      </c>
      <c r="E94" s="83">
        <f>SUM(E95:E98)</f>
        <v>0</v>
      </c>
      <c r="F94" s="83">
        <f>SUM(F95:F98)</f>
        <v>0</v>
      </c>
      <c r="G94" s="87"/>
    </row>
    <row r="95" spans="1:7" ht="37.5" x14ac:dyDescent="0.3">
      <c r="A95" s="93"/>
      <c r="B95" s="90"/>
      <c r="C95" s="90"/>
      <c r="D95" s="87" t="s">
        <v>10</v>
      </c>
      <c r="E95" s="83">
        <v>0</v>
      </c>
      <c r="F95" s="83">
        <v>0</v>
      </c>
      <c r="G95" s="88">
        <v>0</v>
      </c>
    </row>
    <row r="96" spans="1:7" ht="93.75" x14ac:dyDescent="0.3">
      <c r="A96" s="93"/>
      <c r="B96" s="90"/>
      <c r="C96" s="90"/>
      <c r="D96" s="87" t="s">
        <v>12</v>
      </c>
      <c r="E96" s="83">
        <v>0</v>
      </c>
      <c r="F96" s="83">
        <v>0</v>
      </c>
      <c r="G96" s="88">
        <v>0</v>
      </c>
    </row>
    <row r="97" spans="1:7" ht="56.25" x14ac:dyDescent="0.3">
      <c r="A97" s="93"/>
      <c r="B97" s="90"/>
      <c r="C97" s="90"/>
      <c r="D97" s="87" t="s">
        <v>13</v>
      </c>
      <c r="E97" s="83">
        <v>0</v>
      </c>
      <c r="F97" s="83">
        <v>0</v>
      </c>
      <c r="G97" s="88">
        <v>0</v>
      </c>
    </row>
    <row r="98" spans="1:7" x14ac:dyDescent="0.3">
      <c r="A98" s="94"/>
      <c r="B98" s="91"/>
      <c r="C98" s="91"/>
      <c r="D98" s="87" t="s">
        <v>14</v>
      </c>
      <c r="E98" s="83">
        <v>0</v>
      </c>
      <c r="F98" s="83">
        <v>0</v>
      </c>
      <c r="G98" s="88">
        <v>0</v>
      </c>
    </row>
    <row r="99" spans="1:7" ht="21.75" customHeight="1" x14ac:dyDescent="0.3">
      <c r="A99" s="92"/>
      <c r="B99" s="89" t="s">
        <v>39</v>
      </c>
      <c r="C99" s="89" t="s">
        <v>40</v>
      </c>
      <c r="D99" s="87" t="s">
        <v>11</v>
      </c>
      <c r="E99" s="83">
        <f>SUM(E100:E103)</f>
        <v>0</v>
      </c>
      <c r="F99" s="83">
        <f>SUM(F100:F103)</f>
        <v>0</v>
      </c>
      <c r="G99" s="87"/>
    </row>
    <row r="100" spans="1:7" ht="37.5" x14ac:dyDescent="0.3">
      <c r="A100" s="93"/>
      <c r="B100" s="90"/>
      <c r="C100" s="90"/>
      <c r="D100" s="87" t="s">
        <v>10</v>
      </c>
      <c r="E100" s="83">
        <v>0</v>
      </c>
      <c r="F100" s="83">
        <v>0</v>
      </c>
      <c r="G100" s="88">
        <v>0</v>
      </c>
    </row>
    <row r="101" spans="1:7" ht="93.75" x14ac:dyDescent="0.3">
      <c r="A101" s="93"/>
      <c r="B101" s="90"/>
      <c r="C101" s="90"/>
      <c r="D101" s="87" t="s">
        <v>12</v>
      </c>
      <c r="E101" s="83">
        <v>0</v>
      </c>
      <c r="F101" s="83">
        <v>0</v>
      </c>
      <c r="G101" s="88">
        <v>0</v>
      </c>
    </row>
    <row r="102" spans="1:7" ht="56.25" x14ac:dyDescent="0.3">
      <c r="A102" s="93"/>
      <c r="B102" s="90"/>
      <c r="C102" s="90"/>
      <c r="D102" s="87" t="s">
        <v>13</v>
      </c>
      <c r="E102" s="83">
        <v>0</v>
      </c>
      <c r="F102" s="83">
        <v>0</v>
      </c>
      <c r="G102" s="88">
        <v>0</v>
      </c>
    </row>
    <row r="103" spans="1:7" x14ac:dyDescent="0.3">
      <c r="A103" s="94"/>
      <c r="B103" s="91"/>
      <c r="C103" s="91"/>
      <c r="D103" s="87" t="s">
        <v>14</v>
      </c>
      <c r="E103" s="83">
        <v>0</v>
      </c>
      <c r="F103" s="83">
        <v>0</v>
      </c>
      <c r="G103" s="88">
        <v>0</v>
      </c>
    </row>
    <row r="104" spans="1:7" ht="22.5" customHeight="1" x14ac:dyDescent="0.3">
      <c r="A104" s="92"/>
      <c r="B104" s="89" t="s">
        <v>41</v>
      </c>
      <c r="C104" s="89" t="s">
        <v>42</v>
      </c>
      <c r="D104" s="87" t="s">
        <v>11</v>
      </c>
      <c r="E104" s="83">
        <f>SUM(E105:E108)</f>
        <v>0</v>
      </c>
      <c r="F104" s="83">
        <f>SUM(F105:F108)</f>
        <v>0</v>
      </c>
      <c r="G104" s="87"/>
    </row>
    <row r="105" spans="1:7" ht="37.5" x14ac:dyDescent="0.3">
      <c r="A105" s="93"/>
      <c r="B105" s="90"/>
      <c r="C105" s="90"/>
      <c r="D105" s="87" t="s">
        <v>10</v>
      </c>
      <c r="E105" s="83">
        <v>0</v>
      </c>
      <c r="F105" s="83">
        <v>0</v>
      </c>
      <c r="G105" s="88">
        <v>0</v>
      </c>
    </row>
    <row r="106" spans="1:7" ht="93.75" x14ac:dyDescent="0.3">
      <c r="A106" s="93"/>
      <c r="B106" s="90"/>
      <c r="C106" s="90"/>
      <c r="D106" s="87" t="s">
        <v>12</v>
      </c>
      <c r="E106" s="83">
        <v>0</v>
      </c>
      <c r="F106" s="83">
        <v>0</v>
      </c>
      <c r="G106" s="88">
        <v>0</v>
      </c>
    </row>
    <row r="107" spans="1:7" ht="56.25" x14ac:dyDescent="0.3">
      <c r="A107" s="93"/>
      <c r="B107" s="90"/>
      <c r="C107" s="90"/>
      <c r="D107" s="87" t="s">
        <v>13</v>
      </c>
      <c r="E107" s="83">
        <v>0</v>
      </c>
      <c r="F107" s="83">
        <v>0</v>
      </c>
      <c r="G107" s="88">
        <v>0</v>
      </c>
    </row>
    <row r="108" spans="1:7" ht="21.75" customHeight="1" x14ac:dyDescent="0.3">
      <c r="A108" s="94"/>
      <c r="B108" s="91"/>
      <c r="C108" s="91"/>
      <c r="D108" s="87" t="s">
        <v>14</v>
      </c>
      <c r="E108" s="83">
        <v>0</v>
      </c>
      <c r="F108" s="83">
        <v>0</v>
      </c>
      <c r="G108" s="88">
        <v>0</v>
      </c>
    </row>
    <row r="109" spans="1:7" ht="27" customHeight="1" x14ac:dyDescent="0.3">
      <c r="A109" s="92"/>
      <c r="B109" s="89" t="s">
        <v>43</v>
      </c>
      <c r="C109" s="89" t="s">
        <v>44</v>
      </c>
      <c r="D109" s="84" t="s">
        <v>11</v>
      </c>
      <c r="E109" s="85">
        <f>SUM(E110:E113)</f>
        <v>427208.95999999996</v>
      </c>
      <c r="F109" s="85">
        <f>SUM(F110:F113)</f>
        <v>393484.22000000003</v>
      </c>
      <c r="G109" s="86">
        <f>F109/E109</f>
        <v>0.92105797593758343</v>
      </c>
    </row>
    <row r="110" spans="1:7" ht="37.5" x14ac:dyDescent="0.3">
      <c r="A110" s="93"/>
      <c r="B110" s="90"/>
      <c r="C110" s="90"/>
      <c r="D110" s="87" t="s">
        <v>10</v>
      </c>
      <c r="E110" s="83">
        <f t="shared" ref="E110:F113" si="4">E115+E145</f>
        <v>116037.31</v>
      </c>
      <c r="F110" s="83">
        <f t="shared" si="4"/>
        <v>113602.90000000001</v>
      </c>
      <c r="G110" s="86">
        <f>F110/E110</f>
        <v>0.9790204547140916</v>
      </c>
    </row>
    <row r="111" spans="1:7" ht="93.75" x14ac:dyDescent="0.3">
      <c r="A111" s="93"/>
      <c r="B111" s="90"/>
      <c r="C111" s="90"/>
      <c r="D111" s="87" t="s">
        <v>12</v>
      </c>
      <c r="E111" s="83">
        <f t="shared" si="4"/>
        <v>63203.549999999996</v>
      </c>
      <c r="F111" s="83">
        <f t="shared" si="4"/>
        <v>32672.489999999998</v>
      </c>
      <c r="G111" s="86">
        <f>F111/E111</f>
        <v>0.51694074146151603</v>
      </c>
    </row>
    <row r="112" spans="1:7" ht="56.25" x14ac:dyDescent="0.3">
      <c r="A112" s="93"/>
      <c r="B112" s="90"/>
      <c r="C112" s="90"/>
      <c r="D112" s="87" t="s">
        <v>13</v>
      </c>
      <c r="E112" s="83">
        <f t="shared" si="4"/>
        <v>247968.1</v>
      </c>
      <c r="F112" s="83">
        <f t="shared" si="4"/>
        <v>247208.83000000002</v>
      </c>
      <c r="G112" s="86">
        <f>F112/E112</f>
        <v>0.99693803356157507</v>
      </c>
    </row>
    <row r="113" spans="1:7" x14ac:dyDescent="0.3">
      <c r="A113" s="94"/>
      <c r="B113" s="91"/>
      <c r="C113" s="91"/>
      <c r="D113" s="87" t="s">
        <v>14</v>
      </c>
      <c r="E113" s="83">
        <f t="shared" si="4"/>
        <v>0</v>
      </c>
      <c r="F113" s="83">
        <f t="shared" si="4"/>
        <v>0</v>
      </c>
      <c r="G113" s="86">
        <v>0</v>
      </c>
    </row>
    <row r="114" spans="1:7" ht="29.25" customHeight="1" x14ac:dyDescent="0.3">
      <c r="A114" s="92"/>
      <c r="B114" s="89" t="s">
        <v>45</v>
      </c>
      <c r="C114" s="89" t="s">
        <v>37</v>
      </c>
      <c r="D114" s="84" t="s">
        <v>11</v>
      </c>
      <c r="E114" s="85">
        <f>SUM(E115:E118)</f>
        <v>410206.63</v>
      </c>
      <c r="F114" s="85">
        <f>SUM(F115:F118)</f>
        <v>387853.23</v>
      </c>
      <c r="G114" s="86">
        <f>F114/E114</f>
        <v>0.94550697535044714</v>
      </c>
    </row>
    <row r="115" spans="1:7" ht="37.5" x14ac:dyDescent="0.3">
      <c r="A115" s="93"/>
      <c r="B115" s="90"/>
      <c r="C115" s="90"/>
      <c r="D115" s="87" t="s">
        <v>10</v>
      </c>
      <c r="E115" s="83">
        <f t="shared" ref="E115:F117" si="5">E120+E125+E130+E135+E140</f>
        <v>115523.98</v>
      </c>
      <c r="F115" s="83">
        <f t="shared" si="5"/>
        <v>113318.6</v>
      </c>
      <c r="G115" s="88">
        <f>F115/E115</f>
        <v>0.9809097643623429</v>
      </c>
    </row>
    <row r="116" spans="1:7" ht="93.75" x14ac:dyDescent="0.3">
      <c r="A116" s="93"/>
      <c r="B116" s="90"/>
      <c r="C116" s="90"/>
      <c r="D116" s="87" t="s">
        <v>12</v>
      </c>
      <c r="E116" s="83">
        <f t="shared" si="5"/>
        <v>46714.549999999996</v>
      </c>
      <c r="F116" s="83">
        <f t="shared" si="5"/>
        <v>27325.8</v>
      </c>
      <c r="G116" s="88">
        <f>F116/E116</f>
        <v>0.58495265393758478</v>
      </c>
    </row>
    <row r="117" spans="1:7" ht="56.25" x14ac:dyDescent="0.3">
      <c r="A117" s="93"/>
      <c r="B117" s="90"/>
      <c r="C117" s="90"/>
      <c r="D117" s="87" t="s">
        <v>13</v>
      </c>
      <c r="E117" s="83">
        <f t="shared" si="5"/>
        <v>247968.1</v>
      </c>
      <c r="F117" s="83">
        <f t="shared" si="5"/>
        <v>247208.83000000002</v>
      </c>
      <c r="G117" s="88">
        <f>F117/E117</f>
        <v>0.99693803356157507</v>
      </c>
    </row>
    <row r="118" spans="1:7" x14ac:dyDescent="0.3">
      <c r="A118" s="94"/>
      <c r="B118" s="91"/>
      <c r="C118" s="91"/>
      <c r="D118" s="87" t="s">
        <v>14</v>
      </c>
      <c r="E118" s="83">
        <v>0</v>
      </c>
      <c r="F118" s="83">
        <v>0</v>
      </c>
      <c r="G118" s="88">
        <v>0</v>
      </c>
    </row>
    <row r="119" spans="1:7" ht="33" customHeight="1" x14ac:dyDescent="0.3">
      <c r="A119" s="92"/>
      <c r="B119" s="89" t="s">
        <v>22</v>
      </c>
      <c r="C119" s="89" t="s">
        <v>46</v>
      </c>
      <c r="D119" s="84" t="s">
        <v>11</v>
      </c>
      <c r="E119" s="85">
        <f>SUM(E120:E123)</f>
        <v>89300.280000000013</v>
      </c>
      <c r="F119" s="85">
        <f>SUM(F120:F123)</f>
        <v>89207.280000000013</v>
      </c>
      <c r="G119" s="86">
        <f>F119/E119</f>
        <v>0.99895856989474163</v>
      </c>
    </row>
    <row r="120" spans="1:7" ht="37.5" x14ac:dyDescent="0.3">
      <c r="A120" s="93"/>
      <c r="B120" s="90"/>
      <c r="C120" s="90"/>
      <c r="D120" s="87" t="s">
        <v>10</v>
      </c>
      <c r="E120" s="83">
        <f>87076.83+1969.49+253.96</f>
        <v>89300.280000000013</v>
      </c>
      <c r="F120" s="83">
        <f>86983.83+1969.49+253.96</f>
        <v>89207.280000000013</v>
      </c>
      <c r="G120" s="88">
        <f>F120/E120</f>
        <v>0.99895856989474163</v>
      </c>
    </row>
    <row r="121" spans="1:7" ht="93.75" x14ac:dyDescent="0.3">
      <c r="A121" s="93"/>
      <c r="B121" s="90"/>
      <c r="C121" s="90"/>
      <c r="D121" s="87" t="s">
        <v>12</v>
      </c>
      <c r="E121" s="83">
        <v>0</v>
      </c>
      <c r="F121" s="83">
        <v>0</v>
      </c>
      <c r="G121" s="88">
        <v>0</v>
      </c>
    </row>
    <row r="122" spans="1:7" ht="56.25" x14ac:dyDescent="0.3">
      <c r="A122" s="93"/>
      <c r="B122" s="90"/>
      <c r="C122" s="90"/>
      <c r="D122" s="87" t="s">
        <v>13</v>
      </c>
      <c r="E122" s="83">
        <v>0</v>
      </c>
      <c r="F122" s="83">
        <v>0</v>
      </c>
      <c r="G122" s="88">
        <v>0</v>
      </c>
    </row>
    <row r="123" spans="1:7" x14ac:dyDescent="0.3">
      <c r="A123" s="94"/>
      <c r="B123" s="91"/>
      <c r="C123" s="91"/>
      <c r="D123" s="87" t="s">
        <v>14</v>
      </c>
      <c r="E123" s="83">
        <v>0</v>
      </c>
      <c r="F123" s="83">
        <v>0</v>
      </c>
      <c r="G123" s="88">
        <v>0</v>
      </c>
    </row>
    <row r="124" spans="1:7" ht="23.25" customHeight="1" x14ac:dyDescent="0.3">
      <c r="A124" s="92"/>
      <c r="B124" s="89" t="s">
        <v>22</v>
      </c>
      <c r="C124" s="89" t="s">
        <v>47</v>
      </c>
      <c r="D124" s="84" t="s">
        <v>11</v>
      </c>
      <c r="E124" s="85">
        <f>SUM(E125:E128)</f>
        <v>37570.53</v>
      </c>
      <c r="F124" s="85">
        <f>SUM(F125:F128)</f>
        <v>17161.32</v>
      </c>
      <c r="G124" s="86">
        <f>F124/E124</f>
        <v>0.45677609551954684</v>
      </c>
    </row>
    <row r="125" spans="1:7" ht="37.5" x14ac:dyDescent="0.3">
      <c r="A125" s="93"/>
      <c r="B125" s="90"/>
      <c r="C125" s="90"/>
      <c r="D125" s="87" t="s">
        <v>10</v>
      </c>
      <c r="E125" s="83">
        <v>1845.54</v>
      </c>
      <c r="F125" s="83">
        <v>825.08</v>
      </c>
      <c r="G125" s="88">
        <f>F125/E125</f>
        <v>0.44706698310521586</v>
      </c>
    </row>
    <row r="126" spans="1:7" ht="93.75" x14ac:dyDescent="0.3">
      <c r="A126" s="93"/>
      <c r="B126" s="90"/>
      <c r="C126" s="90"/>
      <c r="D126" s="87" t="s">
        <v>12</v>
      </c>
      <c r="E126" s="83">
        <v>35724.99</v>
      </c>
      <c r="F126" s="83">
        <v>16336.24</v>
      </c>
      <c r="G126" s="88">
        <f>F126/E126</f>
        <v>0.45727766473832465</v>
      </c>
    </row>
    <row r="127" spans="1:7" ht="56.25" x14ac:dyDescent="0.3">
      <c r="A127" s="93"/>
      <c r="B127" s="90"/>
      <c r="C127" s="90"/>
      <c r="D127" s="87" t="s">
        <v>13</v>
      </c>
      <c r="E127" s="83">
        <v>0</v>
      </c>
      <c r="F127" s="83">
        <v>0</v>
      </c>
      <c r="G127" s="88">
        <v>0</v>
      </c>
    </row>
    <row r="128" spans="1:7" x14ac:dyDescent="0.3">
      <c r="A128" s="94"/>
      <c r="B128" s="91"/>
      <c r="C128" s="91"/>
      <c r="D128" s="87" t="s">
        <v>14</v>
      </c>
      <c r="E128" s="83">
        <v>0</v>
      </c>
      <c r="F128" s="83">
        <v>0</v>
      </c>
      <c r="G128" s="88">
        <v>0</v>
      </c>
    </row>
    <row r="129" spans="1:7" ht="27" customHeight="1" x14ac:dyDescent="0.3">
      <c r="A129" s="92"/>
      <c r="B129" s="89" t="s">
        <v>22</v>
      </c>
      <c r="C129" s="89" t="s">
        <v>48</v>
      </c>
      <c r="D129" s="84" t="s">
        <v>11</v>
      </c>
      <c r="E129" s="85">
        <f>SUM(E130:E133)</f>
        <v>173048.23</v>
      </c>
      <c r="F129" s="85">
        <f>SUM(F130:F133)</f>
        <v>171557.68000000002</v>
      </c>
      <c r="G129" s="86">
        <f>F129/E129</f>
        <v>0.99138650536905237</v>
      </c>
    </row>
    <row r="130" spans="1:7" ht="42.75" customHeight="1" x14ac:dyDescent="0.3">
      <c r="A130" s="93"/>
      <c r="B130" s="90"/>
      <c r="C130" s="90"/>
      <c r="D130" s="87" t="s">
        <v>10</v>
      </c>
      <c r="E130" s="83">
        <f>4590.14+18458.09</f>
        <v>23048.23</v>
      </c>
      <c r="F130" s="83">
        <f>4590.14+17726.81</f>
        <v>22316.95</v>
      </c>
      <c r="G130" s="88">
        <f t="shared" ref="G130:G137" si="6">F130/E130</f>
        <v>0.96827175015174705</v>
      </c>
    </row>
    <row r="131" spans="1:7" ht="93.75" x14ac:dyDescent="0.3">
      <c r="A131" s="93"/>
      <c r="B131" s="90"/>
      <c r="C131" s="90"/>
      <c r="D131" s="87" t="s">
        <v>12</v>
      </c>
      <c r="E131" s="83">
        <v>0</v>
      </c>
      <c r="F131" s="83">
        <v>0</v>
      </c>
      <c r="G131" s="88">
        <v>0</v>
      </c>
    </row>
    <row r="132" spans="1:7" ht="56.25" x14ac:dyDescent="0.3">
      <c r="A132" s="93"/>
      <c r="B132" s="90"/>
      <c r="C132" s="90"/>
      <c r="D132" s="87" t="s">
        <v>13</v>
      </c>
      <c r="E132" s="83">
        <v>150000</v>
      </c>
      <c r="F132" s="83">
        <v>149240.73000000001</v>
      </c>
      <c r="G132" s="88">
        <f t="shared" si="6"/>
        <v>0.99493820000000011</v>
      </c>
    </row>
    <row r="133" spans="1:7" x14ac:dyDescent="0.3">
      <c r="A133" s="94"/>
      <c r="B133" s="91"/>
      <c r="C133" s="91"/>
      <c r="D133" s="87" t="s">
        <v>14</v>
      </c>
      <c r="E133" s="83">
        <v>0</v>
      </c>
      <c r="F133" s="83">
        <v>0</v>
      </c>
      <c r="G133" s="88">
        <v>0</v>
      </c>
    </row>
    <row r="134" spans="1:7" ht="28.5" customHeight="1" x14ac:dyDescent="0.3">
      <c r="A134" s="92"/>
      <c r="B134" s="89" t="s">
        <v>22</v>
      </c>
      <c r="C134" s="89" t="s">
        <v>49</v>
      </c>
      <c r="D134" s="87" t="s">
        <v>11</v>
      </c>
      <c r="E134" s="83">
        <f>SUM(E135:E138)</f>
        <v>99957.25</v>
      </c>
      <c r="F134" s="83">
        <f>SUM(F135:F138)</f>
        <v>99926.950000000012</v>
      </c>
      <c r="G134" s="88">
        <f t="shared" si="6"/>
        <v>0.99969687041210131</v>
      </c>
    </row>
    <row r="135" spans="1:7" ht="37.5" x14ac:dyDescent="0.3">
      <c r="A135" s="93"/>
      <c r="B135" s="90"/>
      <c r="C135" s="90"/>
      <c r="D135" s="87" t="s">
        <v>10</v>
      </c>
      <c r="E135" s="83">
        <v>999.59</v>
      </c>
      <c r="F135" s="83">
        <v>969.29</v>
      </c>
      <c r="G135" s="88">
        <f t="shared" si="6"/>
        <v>0.96968757190448074</v>
      </c>
    </row>
    <row r="136" spans="1:7" ht="93.75" x14ac:dyDescent="0.3">
      <c r="A136" s="93"/>
      <c r="B136" s="90"/>
      <c r="C136" s="90"/>
      <c r="D136" s="87" t="s">
        <v>12</v>
      </c>
      <c r="E136" s="83">
        <v>989.56</v>
      </c>
      <c r="F136" s="83">
        <v>989.56</v>
      </c>
      <c r="G136" s="88">
        <f t="shared" si="6"/>
        <v>1</v>
      </c>
    </row>
    <row r="137" spans="1:7" ht="56.25" x14ac:dyDescent="0.3">
      <c r="A137" s="93"/>
      <c r="B137" s="90"/>
      <c r="C137" s="90"/>
      <c r="D137" s="87" t="s">
        <v>13</v>
      </c>
      <c r="E137" s="83">
        <v>97968.1</v>
      </c>
      <c r="F137" s="83">
        <f>97968.1</f>
        <v>97968.1</v>
      </c>
      <c r="G137" s="88">
        <f t="shared" si="6"/>
        <v>1</v>
      </c>
    </row>
    <row r="138" spans="1:7" x14ac:dyDescent="0.3">
      <c r="A138" s="94"/>
      <c r="B138" s="91"/>
      <c r="C138" s="91"/>
      <c r="D138" s="87" t="s">
        <v>14</v>
      </c>
      <c r="E138" s="83">
        <v>0</v>
      </c>
      <c r="F138" s="83">
        <v>0</v>
      </c>
      <c r="G138" s="88">
        <v>0</v>
      </c>
    </row>
    <row r="139" spans="1:7" ht="30" customHeight="1" x14ac:dyDescent="0.3">
      <c r="A139" s="95"/>
      <c r="B139" s="89" t="s">
        <v>22</v>
      </c>
      <c r="C139" s="89" t="s">
        <v>49</v>
      </c>
      <c r="D139" s="87" t="s">
        <v>11</v>
      </c>
      <c r="E139" s="83">
        <f>SUM(E140:E143)</f>
        <v>10330.34</v>
      </c>
      <c r="F139" s="83">
        <f>SUM(F140:F143)</f>
        <v>10000</v>
      </c>
      <c r="G139" s="88">
        <f>F139/E139</f>
        <v>0.96802234970000989</v>
      </c>
    </row>
    <row r="140" spans="1:7" ht="37.5" x14ac:dyDescent="0.3">
      <c r="A140" s="96"/>
      <c r="B140" s="90"/>
      <c r="C140" s="90"/>
      <c r="D140" s="87" t="s">
        <v>10</v>
      </c>
      <c r="E140" s="83">
        <v>330.34</v>
      </c>
      <c r="F140" s="83">
        <v>0</v>
      </c>
      <c r="G140" s="88">
        <f>F140/E140</f>
        <v>0</v>
      </c>
    </row>
    <row r="141" spans="1:7" ht="93.75" x14ac:dyDescent="0.3">
      <c r="A141" s="96"/>
      <c r="B141" s="90"/>
      <c r="C141" s="90"/>
      <c r="D141" s="87" t="s">
        <v>12</v>
      </c>
      <c r="E141" s="83">
        <v>10000</v>
      </c>
      <c r="F141" s="83">
        <v>10000</v>
      </c>
      <c r="G141" s="88">
        <f>F141/E141</f>
        <v>1</v>
      </c>
    </row>
    <row r="142" spans="1:7" ht="56.25" x14ac:dyDescent="0.3">
      <c r="A142" s="96"/>
      <c r="B142" s="90"/>
      <c r="C142" s="90"/>
      <c r="D142" s="87" t="s">
        <v>13</v>
      </c>
      <c r="E142" s="83">
        <v>0</v>
      </c>
      <c r="F142" s="83">
        <v>0</v>
      </c>
      <c r="G142" s="88">
        <v>0</v>
      </c>
    </row>
    <row r="143" spans="1:7" x14ac:dyDescent="0.3">
      <c r="A143" s="97"/>
      <c r="B143" s="91"/>
      <c r="C143" s="91"/>
      <c r="D143" s="87" t="s">
        <v>14</v>
      </c>
      <c r="E143" s="83">
        <v>0</v>
      </c>
      <c r="F143" s="83">
        <v>0</v>
      </c>
      <c r="G143" s="88">
        <v>0</v>
      </c>
    </row>
    <row r="144" spans="1:7" ht="33.75" customHeight="1" x14ac:dyDescent="0.3">
      <c r="A144" s="92"/>
      <c r="B144" s="89" t="s">
        <v>50</v>
      </c>
      <c r="C144" s="89" t="s">
        <v>51</v>
      </c>
      <c r="D144" s="87" t="s">
        <v>11</v>
      </c>
      <c r="E144" s="83">
        <f>SUM(E145:E148)</f>
        <v>17002.330000000002</v>
      </c>
      <c r="F144" s="83">
        <f>SUM(F145:F148)</f>
        <v>5630.99</v>
      </c>
      <c r="G144" s="88">
        <f>F144/E144</f>
        <v>0.33118931346468389</v>
      </c>
    </row>
    <row r="145" spans="1:7" ht="37.5" x14ac:dyDescent="0.3">
      <c r="A145" s="93"/>
      <c r="B145" s="90"/>
      <c r="C145" s="90"/>
      <c r="D145" s="87" t="s">
        <v>10</v>
      </c>
      <c r="E145" s="83">
        <f t="shared" ref="E145:F147" si="7">E150+E155+E160+E165</f>
        <v>513.33000000000004</v>
      </c>
      <c r="F145" s="83">
        <f t="shared" si="7"/>
        <v>284.3</v>
      </c>
      <c r="G145" s="88">
        <f>F145/E145</f>
        <v>0.55383476516081276</v>
      </c>
    </row>
    <row r="146" spans="1:7" ht="93.75" x14ac:dyDescent="0.3">
      <c r="A146" s="93"/>
      <c r="B146" s="90"/>
      <c r="C146" s="90"/>
      <c r="D146" s="87" t="s">
        <v>12</v>
      </c>
      <c r="E146" s="83">
        <f t="shared" si="7"/>
        <v>16489</v>
      </c>
      <c r="F146" s="83">
        <f t="shared" si="7"/>
        <v>5346.69</v>
      </c>
      <c r="G146" s="88">
        <f>F146/E146</f>
        <v>0.32425799017526835</v>
      </c>
    </row>
    <row r="147" spans="1:7" ht="56.25" x14ac:dyDescent="0.3">
      <c r="A147" s="93"/>
      <c r="B147" s="90"/>
      <c r="C147" s="90"/>
      <c r="D147" s="87" t="s">
        <v>13</v>
      </c>
      <c r="E147" s="83">
        <f t="shared" si="7"/>
        <v>0</v>
      </c>
      <c r="F147" s="83">
        <f t="shared" si="7"/>
        <v>0</v>
      </c>
      <c r="G147" s="88">
        <v>0</v>
      </c>
    </row>
    <row r="148" spans="1:7" x14ac:dyDescent="0.3">
      <c r="A148" s="94"/>
      <c r="B148" s="91"/>
      <c r="C148" s="91"/>
      <c r="D148" s="87" t="s">
        <v>14</v>
      </c>
      <c r="E148" s="83">
        <v>0</v>
      </c>
      <c r="F148" s="83">
        <v>0</v>
      </c>
      <c r="G148" s="88">
        <v>0</v>
      </c>
    </row>
    <row r="149" spans="1:7" ht="36" customHeight="1" x14ac:dyDescent="0.3">
      <c r="A149" s="92"/>
      <c r="B149" s="89" t="s">
        <v>22</v>
      </c>
      <c r="C149" s="89" t="s">
        <v>52</v>
      </c>
      <c r="D149" s="87" t="s">
        <v>11</v>
      </c>
      <c r="E149" s="83">
        <f>SUM(E150:E153)</f>
        <v>17002.330000000002</v>
      </c>
      <c r="F149" s="83">
        <f>SUM(F150:F153)</f>
        <v>5630.99</v>
      </c>
      <c r="G149" s="88">
        <f>F149/E149</f>
        <v>0.33118931346468389</v>
      </c>
    </row>
    <row r="150" spans="1:7" ht="37.5" x14ac:dyDescent="0.3">
      <c r="A150" s="93"/>
      <c r="B150" s="90"/>
      <c r="C150" s="90"/>
      <c r="D150" s="87" t="s">
        <v>10</v>
      </c>
      <c r="E150" s="83">
        <v>513.33000000000004</v>
      </c>
      <c r="F150" s="83">
        <v>284.3</v>
      </c>
      <c r="G150" s="88">
        <f>F150/E150</f>
        <v>0.55383476516081276</v>
      </c>
    </row>
    <row r="151" spans="1:7" ht="93.75" x14ac:dyDescent="0.3">
      <c r="A151" s="93"/>
      <c r="B151" s="90"/>
      <c r="C151" s="90"/>
      <c r="D151" s="87" t="s">
        <v>12</v>
      </c>
      <c r="E151" s="83">
        <v>16489</v>
      </c>
      <c r="F151" s="83">
        <v>5346.69</v>
      </c>
      <c r="G151" s="88">
        <f>F151/E151</f>
        <v>0.32425799017526835</v>
      </c>
    </row>
    <row r="152" spans="1:7" ht="56.25" x14ac:dyDescent="0.3">
      <c r="A152" s="93"/>
      <c r="B152" s="90"/>
      <c r="C152" s="90"/>
      <c r="D152" s="87" t="s">
        <v>13</v>
      </c>
      <c r="E152" s="83">
        <v>0</v>
      </c>
      <c r="F152" s="83">
        <v>0</v>
      </c>
      <c r="G152" s="88">
        <v>0</v>
      </c>
    </row>
    <row r="153" spans="1:7" x14ac:dyDescent="0.3">
      <c r="A153" s="94"/>
      <c r="B153" s="91"/>
      <c r="C153" s="91"/>
      <c r="D153" s="87" t="s">
        <v>14</v>
      </c>
      <c r="E153" s="83">
        <v>0</v>
      </c>
      <c r="F153" s="83">
        <v>0</v>
      </c>
      <c r="G153" s="88">
        <v>0</v>
      </c>
    </row>
    <row r="154" spans="1:7" ht="29.25" customHeight="1" x14ac:dyDescent="0.3">
      <c r="A154" s="92"/>
      <c r="B154" s="89" t="s">
        <v>22</v>
      </c>
      <c r="C154" s="89" t="s">
        <v>53</v>
      </c>
      <c r="D154" s="87" t="s">
        <v>11</v>
      </c>
      <c r="E154" s="83">
        <f>SUM(E155:E158)</f>
        <v>0</v>
      </c>
      <c r="F154" s="83">
        <f>SUM(F155:F158)</f>
        <v>0</v>
      </c>
      <c r="G154" s="88">
        <v>0</v>
      </c>
    </row>
    <row r="155" spans="1:7" ht="37.5" x14ac:dyDescent="0.3">
      <c r="A155" s="93"/>
      <c r="B155" s="90"/>
      <c r="C155" s="90"/>
      <c r="D155" s="87" t="s">
        <v>10</v>
      </c>
      <c r="E155" s="83">
        <v>0</v>
      </c>
      <c r="F155" s="83">
        <f t="shared" ref="F155:F164" si="8">SUM(F156:F159)</f>
        <v>0</v>
      </c>
      <c r="G155" s="88">
        <v>0</v>
      </c>
    </row>
    <row r="156" spans="1:7" ht="93.75" x14ac:dyDescent="0.3">
      <c r="A156" s="93"/>
      <c r="B156" s="90"/>
      <c r="C156" s="90"/>
      <c r="D156" s="87" t="s">
        <v>12</v>
      </c>
      <c r="E156" s="83">
        <v>0</v>
      </c>
      <c r="F156" s="83">
        <f t="shared" si="8"/>
        <v>0</v>
      </c>
      <c r="G156" s="88">
        <v>0</v>
      </c>
    </row>
    <row r="157" spans="1:7" ht="56.25" x14ac:dyDescent="0.3">
      <c r="A157" s="93"/>
      <c r="B157" s="90"/>
      <c r="C157" s="90"/>
      <c r="D157" s="87" t="s">
        <v>13</v>
      </c>
      <c r="E157" s="83">
        <v>0</v>
      </c>
      <c r="F157" s="83">
        <f t="shared" si="8"/>
        <v>0</v>
      </c>
      <c r="G157" s="88">
        <v>0</v>
      </c>
    </row>
    <row r="158" spans="1:7" ht="21.75" customHeight="1" x14ac:dyDescent="0.3">
      <c r="A158" s="94"/>
      <c r="B158" s="91"/>
      <c r="C158" s="91"/>
      <c r="D158" s="87" t="s">
        <v>14</v>
      </c>
      <c r="E158" s="83">
        <v>0</v>
      </c>
      <c r="F158" s="83">
        <f t="shared" si="8"/>
        <v>0</v>
      </c>
      <c r="G158" s="88">
        <v>0</v>
      </c>
    </row>
    <row r="159" spans="1:7" ht="30" customHeight="1" x14ac:dyDescent="0.3">
      <c r="A159" s="92"/>
      <c r="B159" s="89" t="s">
        <v>22</v>
      </c>
      <c r="C159" s="89" t="s">
        <v>54</v>
      </c>
      <c r="D159" s="87" t="s">
        <v>11</v>
      </c>
      <c r="E159" s="83">
        <f>SUM(E160:E163)</f>
        <v>0</v>
      </c>
      <c r="F159" s="83">
        <f t="shared" si="8"/>
        <v>0</v>
      </c>
      <c r="G159" s="88">
        <v>0</v>
      </c>
    </row>
    <row r="160" spans="1:7" ht="37.5" x14ac:dyDescent="0.3">
      <c r="A160" s="93"/>
      <c r="B160" s="90"/>
      <c r="C160" s="90"/>
      <c r="D160" s="87" t="s">
        <v>10</v>
      </c>
      <c r="E160" s="83">
        <v>0</v>
      </c>
      <c r="F160" s="83">
        <f t="shared" si="8"/>
        <v>0</v>
      </c>
      <c r="G160" s="88">
        <v>0</v>
      </c>
    </row>
    <row r="161" spans="1:7" ht="93.75" x14ac:dyDescent="0.3">
      <c r="A161" s="93"/>
      <c r="B161" s="90"/>
      <c r="C161" s="90"/>
      <c r="D161" s="87" t="s">
        <v>12</v>
      </c>
      <c r="E161" s="83">
        <v>0</v>
      </c>
      <c r="F161" s="83">
        <f t="shared" si="8"/>
        <v>0</v>
      </c>
      <c r="G161" s="88">
        <v>0</v>
      </c>
    </row>
    <row r="162" spans="1:7" ht="56.25" x14ac:dyDescent="0.3">
      <c r="A162" s="93"/>
      <c r="B162" s="90"/>
      <c r="C162" s="90"/>
      <c r="D162" s="87" t="s">
        <v>13</v>
      </c>
      <c r="E162" s="83">
        <v>0</v>
      </c>
      <c r="F162" s="83">
        <f t="shared" si="8"/>
        <v>0</v>
      </c>
      <c r="G162" s="88">
        <v>0</v>
      </c>
    </row>
    <row r="163" spans="1:7" x14ac:dyDescent="0.3">
      <c r="A163" s="94"/>
      <c r="B163" s="91"/>
      <c r="C163" s="91"/>
      <c r="D163" s="87" t="s">
        <v>14</v>
      </c>
      <c r="E163" s="83">
        <v>0</v>
      </c>
      <c r="F163" s="83">
        <f t="shared" si="8"/>
        <v>0</v>
      </c>
      <c r="G163" s="88">
        <v>0</v>
      </c>
    </row>
    <row r="164" spans="1:7" ht="27.75" customHeight="1" x14ac:dyDescent="0.3">
      <c r="A164" s="92"/>
      <c r="B164" s="89" t="s">
        <v>22</v>
      </c>
      <c r="C164" s="89" t="s">
        <v>55</v>
      </c>
      <c r="D164" s="87" t="s">
        <v>11</v>
      </c>
      <c r="E164" s="83">
        <f>SUM(E165:E168)</f>
        <v>0</v>
      </c>
      <c r="F164" s="83">
        <f t="shared" si="8"/>
        <v>0</v>
      </c>
      <c r="G164" s="88">
        <v>0</v>
      </c>
    </row>
    <row r="165" spans="1:7" ht="37.5" x14ac:dyDescent="0.3">
      <c r="A165" s="93"/>
      <c r="B165" s="90"/>
      <c r="C165" s="90"/>
      <c r="D165" s="87" t="s">
        <v>10</v>
      </c>
      <c r="E165" s="83">
        <v>0</v>
      </c>
      <c r="F165" s="83">
        <v>0</v>
      </c>
      <c r="G165" s="88">
        <v>0</v>
      </c>
    </row>
    <row r="166" spans="1:7" ht="93.75" x14ac:dyDescent="0.3">
      <c r="A166" s="93"/>
      <c r="B166" s="90"/>
      <c r="C166" s="90"/>
      <c r="D166" s="87" t="s">
        <v>12</v>
      </c>
      <c r="E166" s="83">
        <v>0</v>
      </c>
      <c r="F166" s="83">
        <v>0</v>
      </c>
      <c r="G166" s="88">
        <v>0</v>
      </c>
    </row>
    <row r="167" spans="1:7" ht="56.25" x14ac:dyDescent="0.3">
      <c r="A167" s="93"/>
      <c r="B167" s="90"/>
      <c r="C167" s="90"/>
      <c r="D167" s="87" t="s">
        <v>13</v>
      </c>
      <c r="E167" s="83">
        <v>0</v>
      </c>
      <c r="F167" s="83">
        <v>0</v>
      </c>
      <c r="G167" s="88">
        <v>0</v>
      </c>
    </row>
    <row r="168" spans="1:7" x14ac:dyDescent="0.3">
      <c r="A168" s="94"/>
      <c r="B168" s="91"/>
      <c r="C168" s="91"/>
      <c r="D168" s="87" t="s">
        <v>14</v>
      </c>
      <c r="E168" s="83">
        <v>0</v>
      </c>
      <c r="F168" s="83">
        <v>0</v>
      </c>
      <c r="G168" s="88">
        <v>0</v>
      </c>
    </row>
    <row r="169" spans="1:7" ht="33.75" customHeight="1" x14ac:dyDescent="0.3">
      <c r="A169" s="92"/>
      <c r="B169" s="89" t="s">
        <v>56</v>
      </c>
      <c r="C169" s="89" t="s">
        <v>57</v>
      </c>
      <c r="D169" s="87" t="s">
        <v>11</v>
      </c>
      <c r="E169" s="83">
        <f>SUM(E170:E173)</f>
        <v>1725.6</v>
      </c>
      <c r="F169" s="83">
        <f>SUM(F170:F173)</f>
        <v>1693.38</v>
      </c>
      <c r="G169" s="88">
        <f>F169/E169</f>
        <v>0.98132823365785826</v>
      </c>
    </row>
    <row r="170" spans="1:7" ht="37.5" x14ac:dyDescent="0.3">
      <c r="A170" s="93"/>
      <c r="B170" s="90"/>
      <c r="C170" s="90"/>
      <c r="D170" s="87" t="s">
        <v>10</v>
      </c>
      <c r="E170" s="83">
        <f t="shared" ref="E170:F173" si="9">E175</f>
        <v>1725.6</v>
      </c>
      <c r="F170" s="83">
        <f t="shared" si="9"/>
        <v>1693.38</v>
      </c>
      <c r="G170" s="88">
        <f>F170/E170</f>
        <v>0.98132823365785826</v>
      </c>
    </row>
    <row r="171" spans="1:7" ht="93.75" x14ac:dyDescent="0.3">
      <c r="A171" s="93"/>
      <c r="B171" s="90"/>
      <c r="C171" s="90"/>
      <c r="D171" s="87" t="s">
        <v>12</v>
      </c>
      <c r="E171" s="83">
        <f t="shared" si="9"/>
        <v>0</v>
      </c>
      <c r="F171" s="83">
        <f t="shared" si="9"/>
        <v>0</v>
      </c>
      <c r="G171" s="88">
        <v>0</v>
      </c>
    </row>
    <row r="172" spans="1:7" ht="56.25" x14ac:dyDescent="0.3">
      <c r="A172" s="93"/>
      <c r="B172" s="90"/>
      <c r="C172" s="90"/>
      <c r="D172" s="87" t="s">
        <v>13</v>
      </c>
      <c r="E172" s="83">
        <f t="shared" si="9"/>
        <v>0</v>
      </c>
      <c r="F172" s="83">
        <f t="shared" si="9"/>
        <v>0</v>
      </c>
      <c r="G172" s="88">
        <v>0</v>
      </c>
    </row>
    <row r="173" spans="1:7" x14ac:dyDescent="0.3">
      <c r="A173" s="94"/>
      <c r="B173" s="91"/>
      <c r="C173" s="91"/>
      <c r="D173" s="87" t="s">
        <v>14</v>
      </c>
      <c r="E173" s="83">
        <f t="shared" si="9"/>
        <v>0</v>
      </c>
      <c r="F173" s="83">
        <f t="shared" si="9"/>
        <v>0</v>
      </c>
      <c r="G173" s="88">
        <v>0</v>
      </c>
    </row>
    <row r="174" spans="1:7" ht="33" customHeight="1" x14ac:dyDescent="0.3">
      <c r="A174" s="92"/>
      <c r="B174" s="89" t="s">
        <v>45</v>
      </c>
      <c r="C174" s="89" t="s">
        <v>58</v>
      </c>
      <c r="D174" s="87" t="s">
        <v>11</v>
      </c>
      <c r="E174" s="83">
        <f>SUM(E175:E178)</f>
        <v>1725.6</v>
      </c>
      <c r="F174" s="83">
        <f>SUM(F175:F178)</f>
        <v>1693.38</v>
      </c>
      <c r="G174" s="88">
        <f>F174/E174</f>
        <v>0.98132823365785826</v>
      </c>
    </row>
    <row r="175" spans="1:7" ht="37.5" x14ac:dyDescent="0.3">
      <c r="A175" s="93"/>
      <c r="B175" s="90"/>
      <c r="C175" s="90"/>
      <c r="D175" s="87" t="s">
        <v>10</v>
      </c>
      <c r="E175" s="83">
        <v>1725.6</v>
      </c>
      <c r="F175" s="83">
        <v>1693.38</v>
      </c>
      <c r="G175" s="88">
        <f>F175/E175</f>
        <v>0.98132823365785826</v>
      </c>
    </row>
    <row r="176" spans="1:7" ht="93.75" x14ac:dyDescent="0.3">
      <c r="A176" s="93"/>
      <c r="B176" s="90"/>
      <c r="C176" s="90"/>
      <c r="D176" s="87" t="s">
        <v>12</v>
      </c>
      <c r="E176" s="83">
        <v>0</v>
      </c>
      <c r="F176" s="83">
        <v>0</v>
      </c>
      <c r="G176" s="88">
        <v>0</v>
      </c>
    </row>
    <row r="177" spans="1:7" ht="56.25" x14ac:dyDescent="0.3">
      <c r="A177" s="93"/>
      <c r="B177" s="90"/>
      <c r="C177" s="90"/>
      <c r="D177" s="87" t="s">
        <v>13</v>
      </c>
      <c r="E177" s="83">
        <v>0</v>
      </c>
      <c r="F177" s="83">
        <v>0</v>
      </c>
      <c r="G177" s="88">
        <v>0</v>
      </c>
    </row>
    <row r="178" spans="1:7" x14ac:dyDescent="0.3">
      <c r="A178" s="94"/>
      <c r="B178" s="91"/>
      <c r="C178" s="91"/>
      <c r="D178" s="87" t="s">
        <v>14</v>
      </c>
      <c r="E178" s="83">
        <v>0</v>
      </c>
      <c r="F178" s="83">
        <v>0</v>
      </c>
      <c r="G178" s="88">
        <v>0</v>
      </c>
    </row>
    <row r="179" spans="1:7" ht="37.5" customHeight="1" x14ac:dyDescent="0.3">
      <c r="A179" s="92"/>
      <c r="B179" s="89" t="s">
        <v>59</v>
      </c>
      <c r="C179" s="89" t="s">
        <v>60</v>
      </c>
      <c r="D179" s="87" t="s">
        <v>11</v>
      </c>
      <c r="E179" s="83">
        <f>SUM(E180:E183)</f>
        <v>37174.85</v>
      </c>
      <c r="F179" s="83">
        <f>SUM(F180:F183)</f>
        <v>37078.67</v>
      </c>
      <c r="G179" s="88">
        <f>F179/E179</f>
        <v>0.99741276696476244</v>
      </c>
    </row>
    <row r="180" spans="1:7" ht="37.5" x14ac:dyDescent="0.3">
      <c r="A180" s="93"/>
      <c r="B180" s="90"/>
      <c r="C180" s="90"/>
      <c r="D180" s="87" t="s">
        <v>10</v>
      </c>
      <c r="E180" s="83">
        <f t="shared" ref="E180:F183" si="10">E185+E190</f>
        <v>37174.85</v>
      </c>
      <c r="F180" s="83">
        <f t="shared" si="10"/>
        <v>37078.67</v>
      </c>
      <c r="G180" s="88">
        <f>F180/E180</f>
        <v>0.99741276696476244</v>
      </c>
    </row>
    <row r="181" spans="1:7" ht="93.75" x14ac:dyDescent="0.3">
      <c r="A181" s="93"/>
      <c r="B181" s="90"/>
      <c r="C181" s="90"/>
      <c r="D181" s="87" t="s">
        <v>12</v>
      </c>
      <c r="E181" s="83">
        <f t="shared" si="10"/>
        <v>0</v>
      </c>
      <c r="F181" s="83">
        <f t="shared" si="10"/>
        <v>0</v>
      </c>
      <c r="G181" s="88">
        <v>0</v>
      </c>
    </row>
    <row r="182" spans="1:7" ht="56.25" x14ac:dyDescent="0.3">
      <c r="A182" s="93"/>
      <c r="B182" s="90"/>
      <c r="C182" s="90"/>
      <c r="D182" s="87" t="s">
        <v>13</v>
      </c>
      <c r="E182" s="83">
        <f t="shared" si="10"/>
        <v>0</v>
      </c>
      <c r="F182" s="83">
        <f t="shared" si="10"/>
        <v>0</v>
      </c>
      <c r="G182" s="88">
        <v>0</v>
      </c>
    </row>
    <row r="183" spans="1:7" ht="24.75" customHeight="1" x14ac:dyDescent="0.3">
      <c r="A183" s="94"/>
      <c r="B183" s="91"/>
      <c r="C183" s="91"/>
      <c r="D183" s="87" t="s">
        <v>14</v>
      </c>
      <c r="E183" s="83">
        <f t="shared" si="10"/>
        <v>0</v>
      </c>
      <c r="F183" s="83">
        <f t="shared" si="10"/>
        <v>0</v>
      </c>
      <c r="G183" s="88">
        <v>0</v>
      </c>
    </row>
    <row r="184" spans="1:7" ht="33" customHeight="1" x14ac:dyDescent="0.3">
      <c r="A184" s="92"/>
      <c r="B184" s="89" t="s">
        <v>61</v>
      </c>
      <c r="C184" s="89" t="s">
        <v>62</v>
      </c>
      <c r="D184" s="87" t="s">
        <v>11</v>
      </c>
      <c r="E184" s="83">
        <f>SUM(E185:E188)</f>
        <v>14244.599999999999</v>
      </c>
      <c r="F184" s="83">
        <f>SUM(F185:F188)</f>
        <v>14148.42</v>
      </c>
      <c r="G184" s="88">
        <f>F184/E184</f>
        <v>0.9932479676508994</v>
      </c>
    </row>
    <row r="185" spans="1:7" ht="37.5" x14ac:dyDescent="0.3">
      <c r="A185" s="93"/>
      <c r="B185" s="90"/>
      <c r="C185" s="90"/>
      <c r="D185" s="87" t="s">
        <v>10</v>
      </c>
      <c r="E185" s="83">
        <f>6837.7+2064.99+112.14+5104.85+77.5+32.6+14.82</f>
        <v>14244.599999999999</v>
      </c>
      <c r="F185" s="83">
        <f>6837.11+2040.11+112.14+5081.41+36.29+26.54+14.82</f>
        <v>14148.42</v>
      </c>
      <c r="G185" s="88">
        <f>F185/E185</f>
        <v>0.9932479676508994</v>
      </c>
    </row>
    <row r="186" spans="1:7" ht="93.75" x14ac:dyDescent="0.3">
      <c r="A186" s="93"/>
      <c r="B186" s="90"/>
      <c r="C186" s="90"/>
      <c r="D186" s="87" t="s">
        <v>12</v>
      </c>
      <c r="E186" s="83">
        <v>0</v>
      </c>
      <c r="F186" s="83">
        <v>0</v>
      </c>
      <c r="G186" s="88">
        <v>0</v>
      </c>
    </row>
    <row r="187" spans="1:7" ht="56.25" x14ac:dyDescent="0.3">
      <c r="A187" s="93"/>
      <c r="B187" s="90"/>
      <c r="C187" s="90"/>
      <c r="D187" s="87" t="s">
        <v>13</v>
      </c>
      <c r="E187" s="83">
        <v>0</v>
      </c>
      <c r="F187" s="83">
        <v>0</v>
      </c>
      <c r="G187" s="88">
        <v>0</v>
      </c>
    </row>
    <row r="188" spans="1:7" ht="22.5" customHeight="1" x14ac:dyDescent="0.3">
      <c r="A188" s="94"/>
      <c r="B188" s="91"/>
      <c r="C188" s="91"/>
      <c r="D188" s="87" t="s">
        <v>14</v>
      </c>
      <c r="E188" s="83">
        <v>0</v>
      </c>
      <c r="F188" s="83">
        <v>0</v>
      </c>
      <c r="G188" s="88">
        <v>0</v>
      </c>
    </row>
    <row r="189" spans="1:7" ht="23.25" customHeight="1" x14ac:dyDescent="0.3">
      <c r="A189" s="92"/>
      <c r="B189" s="89" t="s">
        <v>61</v>
      </c>
      <c r="C189" s="89" t="s">
        <v>63</v>
      </c>
      <c r="D189" s="87" t="s">
        <v>11</v>
      </c>
      <c r="E189" s="83">
        <f>SUM(E190:E193)</f>
        <v>22930.25</v>
      </c>
      <c r="F189" s="83">
        <f>SUM(F190:F193)</f>
        <v>22930.25</v>
      </c>
      <c r="G189" s="88">
        <f>F189/E189</f>
        <v>1</v>
      </c>
    </row>
    <row r="190" spans="1:7" ht="37.5" x14ac:dyDescent="0.3">
      <c r="A190" s="93"/>
      <c r="B190" s="90"/>
      <c r="C190" s="90"/>
      <c r="D190" s="87" t="s">
        <v>10</v>
      </c>
      <c r="E190" s="83">
        <f>20930.25+2000</f>
        <v>22930.25</v>
      </c>
      <c r="F190" s="83">
        <f>20930.25+2000</f>
        <v>22930.25</v>
      </c>
      <c r="G190" s="88">
        <f>F190/E190</f>
        <v>1</v>
      </c>
    </row>
    <row r="191" spans="1:7" ht="93.75" x14ac:dyDescent="0.3">
      <c r="A191" s="93"/>
      <c r="B191" s="90"/>
      <c r="C191" s="90"/>
      <c r="D191" s="87" t="s">
        <v>12</v>
      </c>
      <c r="E191" s="83">
        <v>0</v>
      </c>
      <c r="F191" s="83">
        <v>0</v>
      </c>
      <c r="G191" s="88">
        <v>0</v>
      </c>
    </row>
    <row r="192" spans="1:7" ht="56.25" x14ac:dyDescent="0.3">
      <c r="A192" s="93"/>
      <c r="B192" s="90"/>
      <c r="C192" s="90"/>
      <c r="D192" s="87" t="s">
        <v>13</v>
      </c>
      <c r="E192" s="83">
        <v>0</v>
      </c>
      <c r="F192" s="83">
        <v>0</v>
      </c>
      <c r="G192" s="88">
        <v>0</v>
      </c>
    </row>
    <row r="193" spans="1:7" x14ac:dyDescent="0.3">
      <c r="A193" s="94"/>
      <c r="B193" s="91"/>
      <c r="C193" s="91"/>
      <c r="D193" s="87" t="s">
        <v>14</v>
      </c>
      <c r="E193" s="83">
        <v>0</v>
      </c>
      <c r="F193" s="83">
        <v>0</v>
      </c>
      <c r="G193" s="88">
        <v>0</v>
      </c>
    </row>
    <row r="194" spans="1:7" x14ac:dyDescent="0.3">
      <c r="E194" s="5"/>
      <c r="F194" s="5"/>
      <c r="G194" s="4"/>
    </row>
  </sheetData>
  <mergeCells count="120">
    <mergeCell ref="A19:A23"/>
    <mergeCell ref="B19:B23"/>
    <mergeCell ref="C19:C23"/>
    <mergeCell ref="B9:B13"/>
    <mergeCell ref="A14:A18"/>
    <mergeCell ref="B14:B18"/>
    <mergeCell ref="C14:C18"/>
    <mergeCell ref="A2:G2"/>
    <mergeCell ref="C9:C13"/>
    <mergeCell ref="A9:A13"/>
    <mergeCell ref="E7:F7"/>
    <mergeCell ref="G7:G8"/>
    <mergeCell ref="A7:A8"/>
    <mergeCell ref="B7:B8"/>
    <mergeCell ref="C7:C8"/>
    <mergeCell ref="D7:D8"/>
    <mergeCell ref="A3:G3"/>
    <mergeCell ref="A5:G5"/>
    <mergeCell ref="B34:B38"/>
    <mergeCell ref="A34:A38"/>
    <mergeCell ref="C34:C38"/>
    <mergeCell ref="B39:B43"/>
    <mergeCell ref="A39:A43"/>
    <mergeCell ref="C39:C43"/>
    <mergeCell ref="B24:B28"/>
    <mergeCell ref="C24:C28"/>
    <mergeCell ref="A24:A28"/>
    <mergeCell ref="B29:B33"/>
    <mergeCell ref="C29:C33"/>
    <mergeCell ref="A29:A33"/>
    <mergeCell ref="B59:B63"/>
    <mergeCell ref="A59:A63"/>
    <mergeCell ref="C59:C63"/>
    <mergeCell ref="B64:B68"/>
    <mergeCell ref="A64:A68"/>
    <mergeCell ref="C64:C68"/>
    <mergeCell ref="B44:B48"/>
    <mergeCell ref="C44:C48"/>
    <mergeCell ref="A44:A48"/>
    <mergeCell ref="B49:B53"/>
    <mergeCell ref="B54:B58"/>
    <mergeCell ref="C49:C53"/>
    <mergeCell ref="A49:A53"/>
    <mergeCell ref="A54:A58"/>
    <mergeCell ref="C54:C58"/>
    <mergeCell ref="B79:B83"/>
    <mergeCell ref="A79:A83"/>
    <mergeCell ref="C79:C83"/>
    <mergeCell ref="B84:B88"/>
    <mergeCell ref="A84:A88"/>
    <mergeCell ref="C84:C88"/>
    <mergeCell ref="B69:B73"/>
    <mergeCell ref="C69:C73"/>
    <mergeCell ref="A69:A73"/>
    <mergeCell ref="B74:B78"/>
    <mergeCell ref="A74:A78"/>
    <mergeCell ref="C74:C78"/>
    <mergeCell ref="B89:B93"/>
    <mergeCell ref="A89:A93"/>
    <mergeCell ref="C89:C93"/>
    <mergeCell ref="B104:B108"/>
    <mergeCell ref="A104:A108"/>
    <mergeCell ref="C104:C108"/>
    <mergeCell ref="B94:B98"/>
    <mergeCell ref="C94:C98"/>
    <mergeCell ref="A94:A98"/>
    <mergeCell ref="B99:B103"/>
    <mergeCell ref="A99:A103"/>
    <mergeCell ref="C99:C103"/>
    <mergeCell ref="B119:B123"/>
    <mergeCell ref="A119:A123"/>
    <mergeCell ref="C119:C123"/>
    <mergeCell ref="B124:B128"/>
    <mergeCell ref="B129:B133"/>
    <mergeCell ref="A124:A128"/>
    <mergeCell ref="C124:C128"/>
    <mergeCell ref="C129:C133"/>
    <mergeCell ref="B109:B113"/>
    <mergeCell ref="A109:A113"/>
    <mergeCell ref="C109:C113"/>
    <mergeCell ref="B114:B118"/>
    <mergeCell ref="A114:A118"/>
    <mergeCell ref="C114:C118"/>
    <mergeCell ref="B144:B148"/>
    <mergeCell ref="A144:A148"/>
    <mergeCell ref="C144:C148"/>
    <mergeCell ref="B149:B153"/>
    <mergeCell ref="A149:A153"/>
    <mergeCell ref="C149:C153"/>
    <mergeCell ref="B134:B138"/>
    <mergeCell ref="A129:A133"/>
    <mergeCell ref="A134:A138"/>
    <mergeCell ref="C134:C138"/>
    <mergeCell ref="B139:B143"/>
    <mergeCell ref="C139:C143"/>
    <mergeCell ref="A139:A143"/>
    <mergeCell ref="B154:B158"/>
    <mergeCell ref="A154:A158"/>
    <mergeCell ref="C154:C158"/>
    <mergeCell ref="B159:B163"/>
    <mergeCell ref="B164:B168"/>
    <mergeCell ref="C159:C163"/>
    <mergeCell ref="A164:A168"/>
    <mergeCell ref="C164:C168"/>
    <mergeCell ref="A159:A163"/>
    <mergeCell ref="C184:C188"/>
    <mergeCell ref="B184:B188"/>
    <mergeCell ref="A184:A188"/>
    <mergeCell ref="B189:B193"/>
    <mergeCell ref="C189:C193"/>
    <mergeCell ref="A189:A193"/>
    <mergeCell ref="A174:A178"/>
    <mergeCell ref="A169:A173"/>
    <mergeCell ref="B179:B183"/>
    <mergeCell ref="A179:A183"/>
    <mergeCell ref="C179:C183"/>
    <mergeCell ref="B169:B173"/>
    <mergeCell ref="C169:C173"/>
    <mergeCell ref="B174:B178"/>
    <mergeCell ref="C174:C178"/>
  </mergeCells>
  <pageMargins left="0.70866141732283472" right="0.70866141732283472" top="0.74803149606299213" bottom="0.74803149606299213" header="0.31496062992125984" footer="0.31496062992125984"/>
  <pageSetup paperSize="9" scale="64" fitToWidth="0" fitToHeight="0" orientation="landscape" r:id="rId1"/>
  <rowBreaks count="13" manualBreakCount="13">
    <brk id="13" max="16383" man="1"/>
    <brk id="28" max="16383" man="1"/>
    <brk id="43" max="16383" man="1"/>
    <brk id="58" max="16383" man="1"/>
    <brk id="73" max="16383" man="1"/>
    <brk id="88" max="16383" man="1"/>
    <brk id="103" max="16383" man="1"/>
    <brk id="120" max="6" man="1"/>
    <brk id="133" max="16383" man="1"/>
    <brk id="148" max="16383" man="1"/>
    <brk id="163" max="16383" man="1"/>
    <brk id="178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7"/>
  <sheetViews>
    <sheetView view="pageBreakPreview" zoomScale="60" zoomScaleNormal="100" workbookViewId="0">
      <pane ySplit="5" topLeftCell="A32" activePane="bottomLeft" state="frozen"/>
      <selection pane="bottomLeft" activeCell="L38" sqref="L38"/>
    </sheetView>
  </sheetViews>
  <sheetFormatPr defaultRowHeight="18.75" x14ac:dyDescent="0.3"/>
  <cols>
    <col min="1" max="1" width="32.140625" style="6" customWidth="1"/>
    <col min="2" max="2" width="9.140625" style="6"/>
    <col min="3" max="3" width="9.140625" style="77"/>
    <col min="4" max="4" width="15.5703125" style="6" bestFit="1" customWidth="1"/>
    <col min="5" max="5" width="9.140625" style="6"/>
    <col min="6" max="6" width="15.5703125" style="6" customWidth="1"/>
    <col min="7" max="7" width="15.85546875" style="6" customWidth="1"/>
    <col min="8" max="8" width="17.85546875" style="6" customWidth="1"/>
    <col min="9" max="9" width="16.5703125" style="6" customWidth="1"/>
    <col min="10" max="10" width="20.28515625" style="78" customWidth="1"/>
    <col min="11" max="11" width="16.85546875" style="78" customWidth="1"/>
    <col min="12" max="12" width="14.140625" style="78" customWidth="1"/>
    <col min="13" max="13" width="16.140625" style="78" customWidth="1"/>
    <col min="14" max="252" width="9.140625" style="6"/>
    <col min="253" max="253" width="32.140625" style="6" customWidth="1"/>
    <col min="254" max="255" width="9.140625" style="6"/>
    <col min="256" max="256" width="15.5703125" style="6" bestFit="1" customWidth="1"/>
    <col min="257" max="257" width="9.140625" style="6"/>
    <col min="258" max="258" width="17.28515625" style="6" customWidth="1"/>
    <col min="259" max="259" width="15" style="6" customWidth="1"/>
    <col min="260" max="260" width="13.42578125" style="6" customWidth="1"/>
    <col min="261" max="261" width="14.85546875" style="6" customWidth="1"/>
    <col min="262" max="262" width="15.5703125" style="6" customWidth="1"/>
    <col min="263" max="263" width="15.85546875" style="6" customWidth="1"/>
    <col min="264" max="264" width="17.85546875" style="6" customWidth="1"/>
    <col min="265" max="265" width="16.5703125" style="6" customWidth="1"/>
    <col min="266" max="266" width="31" style="6" customWidth="1"/>
    <col min="267" max="508" width="9.140625" style="6"/>
    <col min="509" max="509" width="32.140625" style="6" customWidth="1"/>
    <col min="510" max="511" width="9.140625" style="6"/>
    <col min="512" max="512" width="15.5703125" style="6" bestFit="1" customWidth="1"/>
    <col min="513" max="513" width="9.140625" style="6"/>
    <col min="514" max="514" width="17.28515625" style="6" customWidth="1"/>
    <col min="515" max="515" width="15" style="6" customWidth="1"/>
    <col min="516" max="516" width="13.42578125" style="6" customWidth="1"/>
    <col min="517" max="517" width="14.85546875" style="6" customWidth="1"/>
    <col min="518" max="518" width="15.5703125" style="6" customWidth="1"/>
    <col min="519" max="519" width="15.85546875" style="6" customWidth="1"/>
    <col min="520" max="520" width="17.85546875" style="6" customWidth="1"/>
    <col min="521" max="521" width="16.5703125" style="6" customWidth="1"/>
    <col min="522" max="522" width="31" style="6" customWidth="1"/>
    <col min="523" max="764" width="9.140625" style="6"/>
    <col min="765" max="765" width="32.140625" style="6" customWidth="1"/>
    <col min="766" max="767" width="9.140625" style="6"/>
    <col min="768" max="768" width="15.5703125" style="6" bestFit="1" customWidth="1"/>
    <col min="769" max="769" width="9.140625" style="6"/>
    <col min="770" max="770" width="17.28515625" style="6" customWidth="1"/>
    <col min="771" max="771" width="15" style="6" customWidth="1"/>
    <col min="772" max="772" width="13.42578125" style="6" customWidth="1"/>
    <col min="773" max="773" width="14.85546875" style="6" customWidth="1"/>
    <col min="774" max="774" width="15.5703125" style="6" customWidth="1"/>
    <col min="775" max="775" width="15.85546875" style="6" customWidth="1"/>
    <col min="776" max="776" width="17.85546875" style="6" customWidth="1"/>
    <col min="777" max="777" width="16.5703125" style="6" customWidth="1"/>
    <col min="778" max="778" width="31" style="6" customWidth="1"/>
    <col min="779" max="1020" width="9.140625" style="6"/>
    <col min="1021" max="1021" width="32.140625" style="6" customWidth="1"/>
    <col min="1022" max="1023" width="9.140625" style="6"/>
    <col min="1024" max="1024" width="15.5703125" style="6" bestFit="1" customWidth="1"/>
    <col min="1025" max="1025" width="9.140625" style="6"/>
    <col min="1026" max="1026" width="17.28515625" style="6" customWidth="1"/>
    <col min="1027" max="1027" width="15" style="6" customWidth="1"/>
    <col min="1028" max="1028" width="13.42578125" style="6" customWidth="1"/>
    <col min="1029" max="1029" width="14.85546875" style="6" customWidth="1"/>
    <col min="1030" max="1030" width="15.5703125" style="6" customWidth="1"/>
    <col min="1031" max="1031" width="15.85546875" style="6" customWidth="1"/>
    <col min="1032" max="1032" width="17.85546875" style="6" customWidth="1"/>
    <col min="1033" max="1033" width="16.5703125" style="6" customWidth="1"/>
    <col min="1034" max="1034" width="31" style="6" customWidth="1"/>
    <col min="1035" max="1276" width="9.140625" style="6"/>
    <col min="1277" max="1277" width="32.140625" style="6" customWidth="1"/>
    <col min="1278" max="1279" width="9.140625" style="6"/>
    <col min="1280" max="1280" width="15.5703125" style="6" bestFit="1" customWidth="1"/>
    <col min="1281" max="1281" width="9.140625" style="6"/>
    <col min="1282" max="1282" width="17.28515625" style="6" customWidth="1"/>
    <col min="1283" max="1283" width="15" style="6" customWidth="1"/>
    <col min="1284" max="1284" width="13.42578125" style="6" customWidth="1"/>
    <col min="1285" max="1285" width="14.85546875" style="6" customWidth="1"/>
    <col min="1286" max="1286" width="15.5703125" style="6" customWidth="1"/>
    <col min="1287" max="1287" width="15.85546875" style="6" customWidth="1"/>
    <col min="1288" max="1288" width="17.85546875" style="6" customWidth="1"/>
    <col min="1289" max="1289" width="16.5703125" style="6" customWidth="1"/>
    <col min="1290" max="1290" width="31" style="6" customWidth="1"/>
    <col min="1291" max="1532" width="9.140625" style="6"/>
    <col min="1533" max="1533" width="32.140625" style="6" customWidth="1"/>
    <col min="1534" max="1535" width="9.140625" style="6"/>
    <col min="1536" max="1536" width="15.5703125" style="6" bestFit="1" customWidth="1"/>
    <col min="1537" max="1537" width="9.140625" style="6"/>
    <col min="1538" max="1538" width="17.28515625" style="6" customWidth="1"/>
    <col min="1539" max="1539" width="15" style="6" customWidth="1"/>
    <col min="1540" max="1540" width="13.42578125" style="6" customWidth="1"/>
    <col min="1541" max="1541" width="14.85546875" style="6" customWidth="1"/>
    <col min="1542" max="1542" width="15.5703125" style="6" customWidth="1"/>
    <col min="1543" max="1543" width="15.85546875" style="6" customWidth="1"/>
    <col min="1544" max="1544" width="17.85546875" style="6" customWidth="1"/>
    <col min="1545" max="1545" width="16.5703125" style="6" customWidth="1"/>
    <col min="1546" max="1546" width="31" style="6" customWidth="1"/>
    <col min="1547" max="1788" width="9.140625" style="6"/>
    <col min="1789" max="1789" width="32.140625" style="6" customWidth="1"/>
    <col min="1790" max="1791" width="9.140625" style="6"/>
    <col min="1792" max="1792" width="15.5703125" style="6" bestFit="1" customWidth="1"/>
    <col min="1793" max="1793" width="9.140625" style="6"/>
    <col min="1794" max="1794" width="17.28515625" style="6" customWidth="1"/>
    <col min="1795" max="1795" width="15" style="6" customWidth="1"/>
    <col min="1796" max="1796" width="13.42578125" style="6" customWidth="1"/>
    <col min="1797" max="1797" width="14.85546875" style="6" customWidth="1"/>
    <col min="1798" max="1798" width="15.5703125" style="6" customWidth="1"/>
    <col min="1799" max="1799" width="15.85546875" style="6" customWidth="1"/>
    <col min="1800" max="1800" width="17.85546875" style="6" customWidth="1"/>
    <col min="1801" max="1801" width="16.5703125" style="6" customWidth="1"/>
    <col min="1802" max="1802" width="31" style="6" customWidth="1"/>
    <col min="1803" max="2044" width="9.140625" style="6"/>
    <col min="2045" max="2045" width="32.140625" style="6" customWidth="1"/>
    <col min="2046" max="2047" width="9.140625" style="6"/>
    <col min="2048" max="2048" width="15.5703125" style="6" bestFit="1" customWidth="1"/>
    <col min="2049" max="2049" width="9.140625" style="6"/>
    <col min="2050" max="2050" width="17.28515625" style="6" customWidth="1"/>
    <col min="2051" max="2051" width="15" style="6" customWidth="1"/>
    <col min="2052" max="2052" width="13.42578125" style="6" customWidth="1"/>
    <col min="2053" max="2053" width="14.85546875" style="6" customWidth="1"/>
    <col min="2054" max="2054" width="15.5703125" style="6" customWidth="1"/>
    <col min="2055" max="2055" width="15.85546875" style="6" customWidth="1"/>
    <col min="2056" max="2056" width="17.85546875" style="6" customWidth="1"/>
    <col min="2057" max="2057" width="16.5703125" style="6" customWidth="1"/>
    <col min="2058" max="2058" width="31" style="6" customWidth="1"/>
    <col min="2059" max="2300" width="9.140625" style="6"/>
    <col min="2301" max="2301" width="32.140625" style="6" customWidth="1"/>
    <col min="2302" max="2303" width="9.140625" style="6"/>
    <col min="2304" max="2304" width="15.5703125" style="6" bestFit="1" customWidth="1"/>
    <col min="2305" max="2305" width="9.140625" style="6"/>
    <col min="2306" max="2306" width="17.28515625" style="6" customWidth="1"/>
    <col min="2307" max="2307" width="15" style="6" customWidth="1"/>
    <col min="2308" max="2308" width="13.42578125" style="6" customWidth="1"/>
    <col min="2309" max="2309" width="14.85546875" style="6" customWidth="1"/>
    <col min="2310" max="2310" width="15.5703125" style="6" customWidth="1"/>
    <col min="2311" max="2311" width="15.85546875" style="6" customWidth="1"/>
    <col min="2312" max="2312" width="17.85546875" style="6" customWidth="1"/>
    <col min="2313" max="2313" width="16.5703125" style="6" customWidth="1"/>
    <col min="2314" max="2314" width="31" style="6" customWidth="1"/>
    <col min="2315" max="2556" width="9.140625" style="6"/>
    <col min="2557" max="2557" width="32.140625" style="6" customWidth="1"/>
    <col min="2558" max="2559" width="9.140625" style="6"/>
    <col min="2560" max="2560" width="15.5703125" style="6" bestFit="1" customWidth="1"/>
    <col min="2561" max="2561" width="9.140625" style="6"/>
    <col min="2562" max="2562" width="17.28515625" style="6" customWidth="1"/>
    <col min="2563" max="2563" width="15" style="6" customWidth="1"/>
    <col min="2564" max="2564" width="13.42578125" style="6" customWidth="1"/>
    <col min="2565" max="2565" width="14.85546875" style="6" customWidth="1"/>
    <col min="2566" max="2566" width="15.5703125" style="6" customWidth="1"/>
    <col min="2567" max="2567" width="15.85546875" style="6" customWidth="1"/>
    <col min="2568" max="2568" width="17.85546875" style="6" customWidth="1"/>
    <col min="2569" max="2569" width="16.5703125" style="6" customWidth="1"/>
    <col min="2570" max="2570" width="31" style="6" customWidth="1"/>
    <col min="2571" max="2812" width="9.140625" style="6"/>
    <col min="2813" max="2813" width="32.140625" style="6" customWidth="1"/>
    <col min="2814" max="2815" width="9.140625" style="6"/>
    <col min="2816" max="2816" width="15.5703125" style="6" bestFit="1" customWidth="1"/>
    <col min="2817" max="2817" width="9.140625" style="6"/>
    <col min="2818" max="2818" width="17.28515625" style="6" customWidth="1"/>
    <col min="2819" max="2819" width="15" style="6" customWidth="1"/>
    <col min="2820" max="2820" width="13.42578125" style="6" customWidth="1"/>
    <col min="2821" max="2821" width="14.85546875" style="6" customWidth="1"/>
    <col min="2822" max="2822" width="15.5703125" style="6" customWidth="1"/>
    <col min="2823" max="2823" width="15.85546875" style="6" customWidth="1"/>
    <col min="2824" max="2824" width="17.85546875" style="6" customWidth="1"/>
    <col min="2825" max="2825" width="16.5703125" style="6" customWidth="1"/>
    <col min="2826" max="2826" width="31" style="6" customWidth="1"/>
    <col min="2827" max="3068" width="9.140625" style="6"/>
    <col min="3069" max="3069" width="32.140625" style="6" customWidth="1"/>
    <col min="3070" max="3071" width="9.140625" style="6"/>
    <col min="3072" max="3072" width="15.5703125" style="6" bestFit="1" customWidth="1"/>
    <col min="3073" max="3073" width="9.140625" style="6"/>
    <col min="3074" max="3074" width="17.28515625" style="6" customWidth="1"/>
    <col min="3075" max="3075" width="15" style="6" customWidth="1"/>
    <col min="3076" max="3076" width="13.42578125" style="6" customWidth="1"/>
    <col min="3077" max="3077" width="14.85546875" style="6" customWidth="1"/>
    <col min="3078" max="3078" width="15.5703125" style="6" customWidth="1"/>
    <col min="3079" max="3079" width="15.85546875" style="6" customWidth="1"/>
    <col min="3080" max="3080" width="17.85546875" style="6" customWidth="1"/>
    <col min="3081" max="3081" width="16.5703125" style="6" customWidth="1"/>
    <col min="3082" max="3082" width="31" style="6" customWidth="1"/>
    <col min="3083" max="3324" width="9.140625" style="6"/>
    <col min="3325" max="3325" width="32.140625" style="6" customWidth="1"/>
    <col min="3326" max="3327" width="9.140625" style="6"/>
    <col min="3328" max="3328" width="15.5703125" style="6" bestFit="1" customWidth="1"/>
    <col min="3329" max="3329" width="9.140625" style="6"/>
    <col min="3330" max="3330" width="17.28515625" style="6" customWidth="1"/>
    <col min="3331" max="3331" width="15" style="6" customWidth="1"/>
    <col min="3332" max="3332" width="13.42578125" style="6" customWidth="1"/>
    <col min="3333" max="3333" width="14.85546875" style="6" customWidth="1"/>
    <col min="3334" max="3334" width="15.5703125" style="6" customWidth="1"/>
    <col min="3335" max="3335" width="15.85546875" style="6" customWidth="1"/>
    <col min="3336" max="3336" width="17.85546875" style="6" customWidth="1"/>
    <col min="3337" max="3337" width="16.5703125" style="6" customWidth="1"/>
    <col min="3338" max="3338" width="31" style="6" customWidth="1"/>
    <col min="3339" max="3580" width="9.140625" style="6"/>
    <col min="3581" max="3581" width="32.140625" style="6" customWidth="1"/>
    <col min="3582" max="3583" width="9.140625" style="6"/>
    <col min="3584" max="3584" width="15.5703125" style="6" bestFit="1" customWidth="1"/>
    <col min="3585" max="3585" width="9.140625" style="6"/>
    <col min="3586" max="3586" width="17.28515625" style="6" customWidth="1"/>
    <col min="3587" max="3587" width="15" style="6" customWidth="1"/>
    <col min="3588" max="3588" width="13.42578125" style="6" customWidth="1"/>
    <col min="3589" max="3589" width="14.85546875" style="6" customWidth="1"/>
    <col min="3590" max="3590" width="15.5703125" style="6" customWidth="1"/>
    <col min="3591" max="3591" width="15.85546875" style="6" customWidth="1"/>
    <col min="3592" max="3592" width="17.85546875" style="6" customWidth="1"/>
    <col min="3593" max="3593" width="16.5703125" style="6" customWidth="1"/>
    <col min="3594" max="3594" width="31" style="6" customWidth="1"/>
    <col min="3595" max="3836" width="9.140625" style="6"/>
    <col min="3837" max="3837" width="32.140625" style="6" customWidth="1"/>
    <col min="3838" max="3839" width="9.140625" style="6"/>
    <col min="3840" max="3840" width="15.5703125" style="6" bestFit="1" customWidth="1"/>
    <col min="3841" max="3841" width="9.140625" style="6"/>
    <col min="3842" max="3842" width="17.28515625" style="6" customWidth="1"/>
    <col min="3843" max="3843" width="15" style="6" customWidth="1"/>
    <col min="3844" max="3844" width="13.42578125" style="6" customWidth="1"/>
    <col min="3845" max="3845" width="14.85546875" style="6" customWidth="1"/>
    <col min="3846" max="3846" width="15.5703125" style="6" customWidth="1"/>
    <col min="3847" max="3847" width="15.85546875" style="6" customWidth="1"/>
    <col min="3848" max="3848" width="17.85546875" style="6" customWidth="1"/>
    <col min="3849" max="3849" width="16.5703125" style="6" customWidth="1"/>
    <col min="3850" max="3850" width="31" style="6" customWidth="1"/>
    <col min="3851" max="4092" width="9.140625" style="6"/>
    <col min="4093" max="4093" width="32.140625" style="6" customWidth="1"/>
    <col min="4094" max="4095" width="9.140625" style="6"/>
    <col min="4096" max="4096" width="15.5703125" style="6" bestFit="1" customWidth="1"/>
    <col min="4097" max="4097" width="9.140625" style="6"/>
    <col min="4098" max="4098" width="17.28515625" style="6" customWidth="1"/>
    <col min="4099" max="4099" width="15" style="6" customWidth="1"/>
    <col min="4100" max="4100" width="13.42578125" style="6" customWidth="1"/>
    <col min="4101" max="4101" width="14.85546875" style="6" customWidth="1"/>
    <col min="4102" max="4102" width="15.5703125" style="6" customWidth="1"/>
    <col min="4103" max="4103" width="15.85546875" style="6" customWidth="1"/>
    <col min="4104" max="4104" width="17.85546875" style="6" customWidth="1"/>
    <col min="4105" max="4105" width="16.5703125" style="6" customWidth="1"/>
    <col min="4106" max="4106" width="31" style="6" customWidth="1"/>
    <col min="4107" max="4348" width="9.140625" style="6"/>
    <col min="4349" max="4349" width="32.140625" style="6" customWidth="1"/>
    <col min="4350" max="4351" width="9.140625" style="6"/>
    <col min="4352" max="4352" width="15.5703125" style="6" bestFit="1" customWidth="1"/>
    <col min="4353" max="4353" width="9.140625" style="6"/>
    <col min="4354" max="4354" width="17.28515625" style="6" customWidth="1"/>
    <col min="4355" max="4355" width="15" style="6" customWidth="1"/>
    <col min="4356" max="4356" width="13.42578125" style="6" customWidth="1"/>
    <col min="4357" max="4357" width="14.85546875" style="6" customWidth="1"/>
    <col min="4358" max="4358" width="15.5703125" style="6" customWidth="1"/>
    <col min="4359" max="4359" width="15.85546875" style="6" customWidth="1"/>
    <col min="4360" max="4360" width="17.85546875" style="6" customWidth="1"/>
    <col min="4361" max="4361" width="16.5703125" style="6" customWidth="1"/>
    <col min="4362" max="4362" width="31" style="6" customWidth="1"/>
    <col min="4363" max="4604" width="9.140625" style="6"/>
    <col min="4605" max="4605" width="32.140625" style="6" customWidth="1"/>
    <col min="4606" max="4607" width="9.140625" style="6"/>
    <col min="4608" max="4608" width="15.5703125" style="6" bestFit="1" customWidth="1"/>
    <col min="4609" max="4609" width="9.140625" style="6"/>
    <col min="4610" max="4610" width="17.28515625" style="6" customWidth="1"/>
    <col min="4611" max="4611" width="15" style="6" customWidth="1"/>
    <col min="4612" max="4612" width="13.42578125" style="6" customWidth="1"/>
    <col min="4613" max="4613" width="14.85546875" style="6" customWidth="1"/>
    <col min="4614" max="4614" width="15.5703125" style="6" customWidth="1"/>
    <col min="4615" max="4615" width="15.85546875" style="6" customWidth="1"/>
    <col min="4616" max="4616" width="17.85546875" style="6" customWidth="1"/>
    <col min="4617" max="4617" width="16.5703125" style="6" customWidth="1"/>
    <col min="4618" max="4618" width="31" style="6" customWidth="1"/>
    <col min="4619" max="4860" width="9.140625" style="6"/>
    <col min="4861" max="4861" width="32.140625" style="6" customWidth="1"/>
    <col min="4862" max="4863" width="9.140625" style="6"/>
    <col min="4864" max="4864" width="15.5703125" style="6" bestFit="1" customWidth="1"/>
    <col min="4865" max="4865" width="9.140625" style="6"/>
    <col min="4866" max="4866" width="17.28515625" style="6" customWidth="1"/>
    <col min="4867" max="4867" width="15" style="6" customWidth="1"/>
    <col min="4868" max="4868" width="13.42578125" style="6" customWidth="1"/>
    <col min="4869" max="4869" width="14.85546875" style="6" customWidth="1"/>
    <col min="4870" max="4870" width="15.5703125" style="6" customWidth="1"/>
    <col min="4871" max="4871" width="15.85546875" style="6" customWidth="1"/>
    <col min="4872" max="4872" width="17.85546875" style="6" customWidth="1"/>
    <col min="4873" max="4873" width="16.5703125" style="6" customWidth="1"/>
    <col min="4874" max="4874" width="31" style="6" customWidth="1"/>
    <col min="4875" max="5116" width="9.140625" style="6"/>
    <col min="5117" max="5117" width="32.140625" style="6" customWidth="1"/>
    <col min="5118" max="5119" width="9.140625" style="6"/>
    <col min="5120" max="5120" width="15.5703125" style="6" bestFit="1" customWidth="1"/>
    <col min="5121" max="5121" width="9.140625" style="6"/>
    <col min="5122" max="5122" width="17.28515625" style="6" customWidth="1"/>
    <col min="5123" max="5123" width="15" style="6" customWidth="1"/>
    <col min="5124" max="5124" width="13.42578125" style="6" customWidth="1"/>
    <col min="5125" max="5125" width="14.85546875" style="6" customWidth="1"/>
    <col min="5126" max="5126" width="15.5703125" style="6" customWidth="1"/>
    <col min="5127" max="5127" width="15.85546875" style="6" customWidth="1"/>
    <col min="5128" max="5128" width="17.85546875" style="6" customWidth="1"/>
    <col min="5129" max="5129" width="16.5703125" style="6" customWidth="1"/>
    <col min="5130" max="5130" width="31" style="6" customWidth="1"/>
    <col min="5131" max="5372" width="9.140625" style="6"/>
    <col min="5373" max="5373" width="32.140625" style="6" customWidth="1"/>
    <col min="5374" max="5375" width="9.140625" style="6"/>
    <col min="5376" max="5376" width="15.5703125" style="6" bestFit="1" customWidth="1"/>
    <col min="5377" max="5377" width="9.140625" style="6"/>
    <col min="5378" max="5378" width="17.28515625" style="6" customWidth="1"/>
    <col min="5379" max="5379" width="15" style="6" customWidth="1"/>
    <col min="5380" max="5380" width="13.42578125" style="6" customWidth="1"/>
    <col min="5381" max="5381" width="14.85546875" style="6" customWidth="1"/>
    <col min="5382" max="5382" width="15.5703125" style="6" customWidth="1"/>
    <col min="5383" max="5383" width="15.85546875" style="6" customWidth="1"/>
    <col min="5384" max="5384" width="17.85546875" style="6" customWidth="1"/>
    <col min="5385" max="5385" width="16.5703125" style="6" customWidth="1"/>
    <col min="5386" max="5386" width="31" style="6" customWidth="1"/>
    <col min="5387" max="5628" width="9.140625" style="6"/>
    <col min="5629" max="5629" width="32.140625" style="6" customWidth="1"/>
    <col min="5630" max="5631" width="9.140625" style="6"/>
    <col min="5632" max="5632" width="15.5703125" style="6" bestFit="1" customWidth="1"/>
    <col min="5633" max="5633" width="9.140625" style="6"/>
    <col min="5634" max="5634" width="17.28515625" style="6" customWidth="1"/>
    <col min="5635" max="5635" width="15" style="6" customWidth="1"/>
    <col min="5636" max="5636" width="13.42578125" style="6" customWidth="1"/>
    <col min="5637" max="5637" width="14.85546875" style="6" customWidth="1"/>
    <col min="5638" max="5638" width="15.5703125" style="6" customWidth="1"/>
    <col min="5639" max="5639" width="15.85546875" style="6" customWidth="1"/>
    <col min="5640" max="5640" width="17.85546875" style="6" customWidth="1"/>
    <col min="5641" max="5641" width="16.5703125" style="6" customWidth="1"/>
    <col min="5642" max="5642" width="31" style="6" customWidth="1"/>
    <col min="5643" max="5884" width="9.140625" style="6"/>
    <col min="5885" max="5885" width="32.140625" style="6" customWidth="1"/>
    <col min="5886" max="5887" width="9.140625" style="6"/>
    <col min="5888" max="5888" width="15.5703125" style="6" bestFit="1" customWidth="1"/>
    <col min="5889" max="5889" width="9.140625" style="6"/>
    <col min="5890" max="5890" width="17.28515625" style="6" customWidth="1"/>
    <col min="5891" max="5891" width="15" style="6" customWidth="1"/>
    <col min="5892" max="5892" width="13.42578125" style="6" customWidth="1"/>
    <col min="5893" max="5893" width="14.85546875" style="6" customWidth="1"/>
    <col min="5894" max="5894" width="15.5703125" style="6" customWidth="1"/>
    <col min="5895" max="5895" width="15.85546875" style="6" customWidth="1"/>
    <col min="5896" max="5896" width="17.85546875" style="6" customWidth="1"/>
    <col min="5897" max="5897" width="16.5703125" style="6" customWidth="1"/>
    <col min="5898" max="5898" width="31" style="6" customWidth="1"/>
    <col min="5899" max="6140" width="9.140625" style="6"/>
    <col min="6141" max="6141" width="32.140625" style="6" customWidth="1"/>
    <col min="6142" max="6143" width="9.140625" style="6"/>
    <col min="6144" max="6144" width="15.5703125" style="6" bestFit="1" customWidth="1"/>
    <col min="6145" max="6145" width="9.140625" style="6"/>
    <col min="6146" max="6146" width="17.28515625" style="6" customWidth="1"/>
    <col min="6147" max="6147" width="15" style="6" customWidth="1"/>
    <col min="6148" max="6148" width="13.42578125" style="6" customWidth="1"/>
    <col min="6149" max="6149" width="14.85546875" style="6" customWidth="1"/>
    <col min="6150" max="6150" width="15.5703125" style="6" customWidth="1"/>
    <col min="6151" max="6151" width="15.85546875" style="6" customWidth="1"/>
    <col min="6152" max="6152" width="17.85546875" style="6" customWidth="1"/>
    <col min="6153" max="6153" width="16.5703125" style="6" customWidth="1"/>
    <col min="6154" max="6154" width="31" style="6" customWidth="1"/>
    <col min="6155" max="6396" width="9.140625" style="6"/>
    <col min="6397" max="6397" width="32.140625" style="6" customWidth="1"/>
    <col min="6398" max="6399" width="9.140625" style="6"/>
    <col min="6400" max="6400" width="15.5703125" style="6" bestFit="1" customWidth="1"/>
    <col min="6401" max="6401" width="9.140625" style="6"/>
    <col min="6402" max="6402" width="17.28515625" style="6" customWidth="1"/>
    <col min="6403" max="6403" width="15" style="6" customWidth="1"/>
    <col min="6404" max="6404" width="13.42578125" style="6" customWidth="1"/>
    <col min="6405" max="6405" width="14.85546875" style="6" customWidth="1"/>
    <col min="6406" max="6406" width="15.5703125" style="6" customWidth="1"/>
    <col min="6407" max="6407" width="15.85546875" style="6" customWidth="1"/>
    <col min="6408" max="6408" width="17.85546875" style="6" customWidth="1"/>
    <col min="6409" max="6409" width="16.5703125" style="6" customWidth="1"/>
    <col min="6410" max="6410" width="31" style="6" customWidth="1"/>
    <col min="6411" max="6652" width="9.140625" style="6"/>
    <col min="6653" max="6653" width="32.140625" style="6" customWidth="1"/>
    <col min="6654" max="6655" width="9.140625" style="6"/>
    <col min="6656" max="6656" width="15.5703125" style="6" bestFit="1" customWidth="1"/>
    <col min="6657" max="6657" width="9.140625" style="6"/>
    <col min="6658" max="6658" width="17.28515625" style="6" customWidth="1"/>
    <col min="6659" max="6659" width="15" style="6" customWidth="1"/>
    <col min="6660" max="6660" width="13.42578125" style="6" customWidth="1"/>
    <col min="6661" max="6661" width="14.85546875" style="6" customWidth="1"/>
    <col min="6662" max="6662" width="15.5703125" style="6" customWidth="1"/>
    <col min="6663" max="6663" width="15.85546875" style="6" customWidth="1"/>
    <col min="6664" max="6664" width="17.85546875" style="6" customWidth="1"/>
    <col min="6665" max="6665" width="16.5703125" style="6" customWidth="1"/>
    <col min="6666" max="6666" width="31" style="6" customWidth="1"/>
    <col min="6667" max="6908" width="9.140625" style="6"/>
    <col min="6909" max="6909" width="32.140625" style="6" customWidth="1"/>
    <col min="6910" max="6911" width="9.140625" style="6"/>
    <col min="6912" max="6912" width="15.5703125" style="6" bestFit="1" customWidth="1"/>
    <col min="6913" max="6913" width="9.140625" style="6"/>
    <col min="6914" max="6914" width="17.28515625" style="6" customWidth="1"/>
    <col min="6915" max="6915" width="15" style="6" customWidth="1"/>
    <col min="6916" max="6916" width="13.42578125" style="6" customWidth="1"/>
    <col min="6917" max="6917" width="14.85546875" style="6" customWidth="1"/>
    <col min="6918" max="6918" width="15.5703125" style="6" customWidth="1"/>
    <col min="6919" max="6919" width="15.85546875" style="6" customWidth="1"/>
    <col min="6920" max="6920" width="17.85546875" style="6" customWidth="1"/>
    <col min="6921" max="6921" width="16.5703125" style="6" customWidth="1"/>
    <col min="6922" max="6922" width="31" style="6" customWidth="1"/>
    <col min="6923" max="7164" width="9.140625" style="6"/>
    <col min="7165" max="7165" width="32.140625" style="6" customWidth="1"/>
    <col min="7166" max="7167" width="9.140625" style="6"/>
    <col min="7168" max="7168" width="15.5703125" style="6" bestFit="1" customWidth="1"/>
    <col min="7169" max="7169" width="9.140625" style="6"/>
    <col min="7170" max="7170" width="17.28515625" style="6" customWidth="1"/>
    <col min="7171" max="7171" width="15" style="6" customWidth="1"/>
    <col min="7172" max="7172" width="13.42578125" style="6" customWidth="1"/>
    <col min="7173" max="7173" width="14.85546875" style="6" customWidth="1"/>
    <col min="7174" max="7174" width="15.5703125" style="6" customWidth="1"/>
    <col min="7175" max="7175" width="15.85546875" style="6" customWidth="1"/>
    <col min="7176" max="7176" width="17.85546875" style="6" customWidth="1"/>
    <col min="7177" max="7177" width="16.5703125" style="6" customWidth="1"/>
    <col min="7178" max="7178" width="31" style="6" customWidth="1"/>
    <col min="7179" max="7420" width="9.140625" style="6"/>
    <col min="7421" max="7421" width="32.140625" style="6" customWidth="1"/>
    <col min="7422" max="7423" width="9.140625" style="6"/>
    <col min="7424" max="7424" width="15.5703125" style="6" bestFit="1" customWidth="1"/>
    <col min="7425" max="7425" width="9.140625" style="6"/>
    <col min="7426" max="7426" width="17.28515625" style="6" customWidth="1"/>
    <col min="7427" max="7427" width="15" style="6" customWidth="1"/>
    <col min="7428" max="7428" width="13.42578125" style="6" customWidth="1"/>
    <col min="7429" max="7429" width="14.85546875" style="6" customWidth="1"/>
    <col min="7430" max="7430" width="15.5703125" style="6" customWidth="1"/>
    <col min="7431" max="7431" width="15.85546875" style="6" customWidth="1"/>
    <col min="7432" max="7432" width="17.85546875" style="6" customWidth="1"/>
    <col min="7433" max="7433" width="16.5703125" style="6" customWidth="1"/>
    <col min="7434" max="7434" width="31" style="6" customWidth="1"/>
    <col min="7435" max="7676" width="9.140625" style="6"/>
    <col min="7677" max="7677" width="32.140625" style="6" customWidth="1"/>
    <col min="7678" max="7679" width="9.140625" style="6"/>
    <col min="7680" max="7680" width="15.5703125" style="6" bestFit="1" customWidth="1"/>
    <col min="7681" max="7681" width="9.140625" style="6"/>
    <col min="7682" max="7682" width="17.28515625" style="6" customWidth="1"/>
    <col min="7683" max="7683" width="15" style="6" customWidth="1"/>
    <col min="7684" max="7684" width="13.42578125" style="6" customWidth="1"/>
    <col min="7685" max="7685" width="14.85546875" style="6" customWidth="1"/>
    <col min="7686" max="7686" width="15.5703125" style="6" customWidth="1"/>
    <col min="7687" max="7687" width="15.85546875" style="6" customWidth="1"/>
    <col min="7688" max="7688" width="17.85546875" style="6" customWidth="1"/>
    <col min="7689" max="7689" width="16.5703125" style="6" customWidth="1"/>
    <col min="7690" max="7690" width="31" style="6" customWidth="1"/>
    <col min="7691" max="7932" width="9.140625" style="6"/>
    <col min="7933" max="7933" width="32.140625" style="6" customWidth="1"/>
    <col min="7934" max="7935" width="9.140625" style="6"/>
    <col min="7936" max="7936" width="15.5703125" style="6" bestFit="1" customWidth="1"/>
    <col min="7937" max="7937" width="9.140625" style="6"/>
    <col min="7938" max="7938" width="17.28515625" style="6" customWidth="1"/>
    <col min="7939" max="7939" width="15" style="6" customWidth="1"/>
    <col min="7940" max="7940" width="13.42578125" style="6" customWidth="1"/>
    <col min="7941" max="7941" width="14.85546875" style="6" customWidth="1"/>
    <col min="7942" max="7942" width="15.5703125" style="6" customWidth="1"/>
    <col min="7943" max="7943" width="15.85546875" style="6" customWidth="1"/>
    <col min="7944" max="7944" width="17.85546875" style="6" customWidth="1"/>
    <col min="7945" max="7945" width="16.5703125" style="6" customWidth="1"/>
    <col min="7946" max="7946" width="31" style="6" customWidth="1"/>
    <col min="7947" max="8188" width="9.140625" style="6"/>
    <col min="8189" max="8189" width="32.140625" style="6" customWidth="1"/>
    <col min="8190" max="8191" width="9.140625" style="6"/>
    <col min="8192" max="8192" width="15.5703125" style="6" bestFit="1" customWidth="1"/>
    <col min="8193" max="8193" width="9.140625" style="6"/>
    <col min="8194" max="8194" width="17.28515625" style="6" customWidth="1"/>
    <col min="8195" max="8195" width="15" style="6" customWidth="1"/>
    <col min="8196" max="8196" width="13.42578125" style="6" customWidth="1"/>
    <col min="8197" max="8197" width="14.85546875" style="6" customWidth="1"/>
    <col min="8198" max="8198" width="15.5703125" style="6" customWidth="1"/>
    <col min="8199" max="8199" width="15.85546875" style="6" customWidth="1"/>
    <col min="8200" max="8200" width="17.85546875" style="6" customWidth="1"/>
    <col min="8201" max="8201" width="16.5703125" style="6" customWidth="1"/>
    <col min="8202" max="8202" width="31" style="6" customWidth="1"/>
    <col min="8203" max="8444" width="9.140625" style="6"/>
    <col min="8445" max="8445" width="32.140625" style="6" customWidth="1"/>
    <col min="8446" max="8447" width="9.140625" style="6"/>
    <col min="8448" max="8448" width="15.5703125" style="6" bestFit="1" customWidth="1"/>
    <col min="8449" max="8449" width="9.140625" style="6"/>
    <col min="8450" max="8450" width="17.28515625" style="6" customWidth="1"/>
    <col min="8451" max="8451" width="15" style="6" customWidth="1"/>
    <col min="8452" max="8452" width="13.42578125" style="6" customWidth="1"/>
    <col min="8453" max="8453" width="14.85546875" style="6" customWidth="1"/>
    <col min="8454" max="8454" width="15.5703125" style="6" customWidth="1"/>
    <col min="8455" max="8455" width="15.85546875" style="6" customWidth="1"/>
    <col min="8456" max="8456" width="17.85546875" style="6" customWidth="1"/>
    <col min="8457" max="8457" width="16.5703125" style="6" customWidth="1"/>
    <col min="8458" max="8458" width="31" style="6" customWidth="1"/>
    <col min="8459" max="8700" width="9.140625" style="6"/>
    <col min="8701" max="8701" width="32.140625" style="6" customWidth="1"/>
    <col min="8702" max="8703" width="9.140625" style="6"/>
    <col min="8704" max="8704" width="15.5703125" style="6" bestFit="1" customWidth="1"/>
    <col min="8705" max="8705" width="9.140625" style="6"/>
    <col min="8706" max="8706" width="17.28515625" style="6" customWidth="1"/>
    <col min="8707" max="8707" width="15" style="6" customWidth="1"/>
    <col min="8708" max="8708" width="13.42578125" style="6" customWidth="1"/>
    <col min="8709" max="8709" width="14.85546875" style="6" customWidth="1"/>
    <col min="8710" max="8710" width="15.5703125" style="6" customWidth="1"/>
    <col min="8711" max="8711" width="15.85546875" style="6" customWidth="1"/>
    <col min="8712" max="8712" width="17.85546875" style="6" customWidth="1"/>
    <col min="8713" max="8713" width="16.5703125" style="6" customWidth="1"/>
    <col min="8714" max="8714" width="31" style="6" customWidth="1"/>
    <col min="8715" max="8956" width="9.140625" style="6"/>
    <col min="8957" max="8957" width="32.140625" style="6" customWidth="1"/>
    <col min="8958" max="8959" width="9.140625" style="6"/>
    <col min="8960" max="8960" width="15.5703125" style="6" bestFit="1" customWidth="1"/>
    <col min="8961" max="8961" width="9.140625" style="6"/>
    <col min="8962" max="8962" width="17.28515625" style="6" customWidth="1"/>
    <col min="8963" max="8963" width="15" style="6" customWidth="1"/>
    <col min="8964" max="8964" width="13.42578125" style="6" customWidth="1"/>
    <col min="8965" max="8965" width="14.85546875" style="6" customWidth="1"/>
    <col min="8966" max="8966" width="15.5703125" style="6" customWidth="1"/>
    <col min="8967" max="8967" width="15.85546875" style="6" customWidth="1"/>
    <col min="8968" max="8968" width="17.85546875" style="6" customWidth="1"/>
    <col min="8969" max="8969" width="16.5703125" style="6" customWidth="1"/>
    <col min="8970" max="8970" width="31" style="6" customWidth="1"/>
    <col min="8971" max="9212" width="9.140625" style="6"/>
    <col min="9213" max="9213" width="32.140625" style="6" customWidth="1"/>
    <col min="9214" max="9215" width="9.140625" style="6"/>
    <col min="9216" max="9216" width="15.5703125" style="6" bestFit="1" customWidth="1"/>
    <col min="9217" max="9217" width="9.140625" style="6"/>
    <col min="9218" max="9218" width="17.28515625" style="6" customWidth="1"/>
    <col min="9219" max="9219" width="15" style="6" customWidth="1"/>
    <col min="9220" max="9220" width="13.42578125" style="6" customWidth="1"/>
    <col min="9221" max="9221" width="14.85546875" style="6" customWidth="1"/>
    <col min="9222" max="9222" width="15.5703125" style="6" customWidth="1"/>
    <col min="9223" max="9223" width="15.85546875" style="6" customWidth="1"/>
    <col min="9224" max="9224" width="17.85546875" style="6" customWidth="1"/>
    <col min="9225" max="9225" width="16.5703125" style="6" customWidth="1"/>
    <col min="9226" max="9226" width="31" style="6" customWidth="1"/>
    <col min="9227" max="9468" width="9.140625" style="6"/>
    <col min="9469" max="9469" width="32.140625" style="6" customWidth="1"/>
    <col min="9470" max="9471" width="9.140625" style="6"/>
    <col min="9472" max="9472" width="15.5703125" style="6" bestFit="1" customWidth="1"/>
    <col min="9473" max="9473" width="9.140625" style="6"/>
    <col min="9474" max="9474" width="17.28515625" style="6" customWidth="1"/>
    <col min="9475" max="9475" width="15" style="6" customWidth="1"/>
    <col min="9476" max="9476" width="13.42578125" style="6" customWidth="1"/>
    <col min="9477" max="9477" width="14.85546875" style="6" customWidth="1"/>
    <col min="9478" max="9478" width="15.5703125" style="6" customWidth="1"/>
    <col min="9479" max="9479" width="15.85546875" style="6" customWidth="1"/>
    <col min="9480" max="9480" width="17.85546875" style="6" customWidth="1"/>
    <col min="9481" max="9481" width="16.5703125" style="6" customWidth="1"/>
    <col min="9482" max="9482" width="31" style="6" customWidth="1"/>
    <col min="9483" max="9724" width="9.140625" style="6"/>
    <col min="9725" max="9725" width="32.140625" style="6" customWidth="1"/>
    <col min="9726" max="9727" width="9.140625" style="6"/>
    <col min="9728" max="9728" width="15.5703125" style="6" bestFit="1" customWidth="1"/>
    <col min="9729" max="9729" width="9.140625" style="6"/>
    <col min="9730" max="9730" width="17.28515625" style="6" customWidth="1"/>
    <col min="9731" max="9731" width="15" style="6" customWidth="1"/>
    <col min="9732" max="9732" width="13.42578125" style="6" customWidth="1"/>
    <col min="9733" max="9733" width="14.85546875" style="6" customWidth="1"/>
    <col min="9734" max="9734" width="15.5703125" style="6" customWidth="1"/>
    <col min="9735" max="9735" width="15.85546875" style="6" customWidth="1"/>
    <col min="9736" max="9736" width="17.85546875" style="6" customWidth="1"/>
    <col min="9737" max="9737" width="16.5703125" style="6" customWidth="1"/>
    <col min="9738" max="9738" width="31" style="6" customWidth="1"/>
    <col min="9739" max="9980" width="9.140625" style="6"/>
    <col min="9981" max="9981" width="32.140625" style="6" customWidth="1"/>
    <col min="9982" max="9983" width="9.140625" style="6"/>
    <col min="9984" max="9984" width="15.5703125" style="6" bestFit="1" customWidth="1"/>
    <col min="9985" max="9985" width="9.140625" style="6"/>
    <col min="9986" max="9986" width="17.28515625" style="6" customWidth="1"/>
    <col min="9987" max="9987" width="15" style="6" customWidth="1"/>
    <col min="9988" max="9988" width="13.42578125" style="6" customWidth="1"/>
    <col min="9989" max="9989" width="14.85546875" style="6" customWidth="1"/>
    <col min="9990" max="9990" width="15.5703125" style="6" customWidth="1"/>
    <col min="9991" max="9991" width="15.85546875" style="6" customWidth="1"/>
    <col min="9992" max="9992" width="17.85546875" style="6" customWidth="1"/>
    <col min="9993" max="9993" width="16.5703125" style="6" customWidth="1"/>
    <col min="9994" max="9994" width="31" style="6" customWidth="1"/>
    <col min="9995" max="10236" width="9.140625" style="6"/>
    <col min="10237" max="10237" width="32.140625" style="6" customWidth="1"/>
    <col min="10238" max="10239" width="9.140625" style="6"/>
    <col min="10240" max="10240" width="15.5703125" style="6" bestFit="1" customWidth="1"/>
    <col min="10241" max="10241" width="9.140625" style="6"/>
    <col min="10242" max="10242" width="17.28515625" style="6" customWidth="1"/>
    <col min="10243" max="10243" width="15" style="6" customWidth="1"/>
    <col min="10244" max="10244" width="13.42578125" style="6" customWidth="1"/>
    <col min="10245" max="10245" width="14.85546875" style="6" customWidth="1"/>
    <col min="10246" max="10246" width="15.5703125" style="6" customWidth="1"/>
    <col min="10247" max="10247" width="15.85546875" style="6" customWidth="1"/>
    <col min="10248" max="10248" width="17.85546875" style="6" customWidth="1"/>
    <col min="10249" max="10249" width="16.5703125" style="6" customWidth="1"/>
    <col min="10250" max="10250" width="31" style="6" customWidth="1"/>
    <col min="10251" max="10492" width="9.140625" style="6"/>
    <col min="10493" max="10493" width="32.140625" style="6" customWidth="1"/>
    <col min="10494" max="10495" width="9.140625" style="6"/>
    <col min="10496" max="10496" width="15.5703125" style="6" bestFit="1" customWidth="1"/>
    <col min="10497" max="10497" width="9.140625" style="6"/>
    <col min="10498" max="10498" width="17.28515625" style="6" customWidth="1"/>
    <col min="10499" max="10499" width="15" style="6" customWidth="1"/>
    <col min="10500" max="10500" width="13.42578125" style="6" customWidth="1"/>
    <col min="10501" max="10501" width="14.85546875" style="6" customWidth="1"/>
    <col min="10502" max="10502" width="15.5703125" style="6" customWidth="1"/>
    <col min="10503" max="10503" width="15.85546875" style="6" customWidth="1"/>
    <col min="10504" max="10504" width="17.85546875" style="6" customWidth="1"/>
    <col min="10505" max="10505" width="16.5703125" style="6" customWidth="1"/>
    <col min="10506" max="10506" width="31" style="6" customWidth="1"/>
    <col min="10507" max="10748" width="9.140625" style="6"/>
    <col min="10749" max="10749" width="32.140625" style="6" customWidth="1"/>
    <col min="10750" max="10751" width="9.140625" style="6"/>
    <col min="10752" max="10752" width="15.5703125" style="6" bestFit="1" customWidth="1"/>
    <col min="10753" max="10753" width="9.140625" style="6"/>
    <col min="10754" max="10754" width="17.28515625" style="6" customWidth="1"/>
    <col min="10755" max="10755" width="15" style="6" customWidth="1"/>
    <col min="10756" max="10756" width="13.42578125" style="6" customWidth="1"/>
    <col min="10757" max="10757" width="14.85546875" style="6" customWidth="1"/>
    <col min="10758" max="10758" width="15.5703125" style="6" customWidth="1"/>
    <col min="10759" max="10759" width="15.85546875" style="6" customWidth="1"/>
    <col min="10760" max="10760" width="17.85546875" style="6" customWidth="1"/>
    <col min="10761" max="10761" width="16.5703125" style="6" customWidth="1"/>
    <col min="10762" max="10762" width="31" style="6" customWidth="1"/>
    <col min="10763" max="11004" width="9.140625" style="6"/>
    <col min="11005" max="11005" width="32.140625" style="6" customWidth="1"/>
    <col min="11006" max="11007" width="9.140625" style="6"/>
    <col min="11008" max="11008" width="15.5703125" style="6" bestFit="1" customWidth="1"/>
    <col min="11009" max="11009" width="9.140625" style="6"/>
    <col min="11010" max="11010" width="17.28515625" style="6" customWidth="1"/>
    <col min="11011" max="11011" width="15" style="6" customWidth="1"/>
    <col min="11012" max="11012" width="13.42578125" style="6" customWidth="1"/>
    <col min="11013" max="11013" width="14.85546875" style="6" customWidth="1"/>
    <col min="11014" max="11014" width="15.5703125" style="6" customWidth="1"/>
    <col min="11015" max="11015" width="15.85546875" style="6" customWidth="1"/>
    <col min="11016" max="11016" width="17.85546875" style="6" customWidth="1"/>
    <col min="11017" max="11017" width="16.5703125" style="6" customWidth="1"/>
    <col min="11018" max="11018" width="31" style="6" customWidth="1"/>
    <col min="11019" max="11260" width="9.140625" style="6"/>
    <col min="11261" max="11261" width="32.140625" style="6" customWidth="1"/>
    <col min="11262" max="11263" width="9.140625" style="6"/>
    <col min="11264" max="11264" width="15.5703125" style="6" bestFit="1" customWidth="1"/>
    <col min="11265" max="11265" width="9.140625" style="6"/>
    <col min="11266" max="11266" width="17.28515625" style="6" customWidth="1"/>
    <col min="11267" max="11267" width="15" style="6" customWidth="1"/>
    <col min="11268" max="11268" width="13.42578125" style="6" customWidth="1"/>
    <col min="11269" max="11269" width="14.85546875" style="6" customWidth="1"/>
    <col min="11270" max="11270" width="15.5703125" style="6" customWidth="1"/>
    <col min="11271" max="11271" width="15.85546875" style="6" customWidth="1"/>
    <col min="11272" max="11272" width="17.85546875" style="6" customWidth="1"/>
    <col min="11273" max="11273" width="16.5703125" style="6" customWidth="1"/>
    <col min="11274" max="11274" width="31" style="6" customWidth="1"/>
    <col min="11275" max="11516" width="9.140625" style="6"/>
    <col min="11517" max="11517" width="32.140625" style="6" customWidth="1"/>
    <col min="11518" max="11519" width="9.140625" style="6"/>
    <col min="11520" max="11520" width="15.5703125" style="6" bestFit="1" customWidth="1"/>
    <col min="11521" max="11521" width="9.140625" style="6"/>
    <col min="11522" max="11522" width="17.28515625" style="6" customWidth="1"/>
    <col min="11523" max="11523" width="15" style="6" customWidth="1"/>
    <col min="11524" max="11524" width="13.42578125" style="6" customWidth="1"/>
    <col min="11525" max="11525" width="14.85546875" style="6" customWidth="1"/>
    <col min="11526" max="11526" width="15.5703125" style="6" customWidth="1"/>
    <col min="11527" max="11527" width="15.85546875" style="6" customWidth="1"/>
    <col min="11528" max="11528" width="17.85546875" style="6" customWidth="1"/>
    <col min="11529" max="11529" width="16.5703125" style="6" customWidth="1"/>
    <col min="11530" max="11530" width="31" style="6" customWidth="1"/>
    <col min="11531" max="11772" width="9.140625" style="6"/>
    <col min="11773" max="11773" width="32.140625" style="6" customWidth="1"/>
    <col min="11774" max="11775" width="9.140625" style="6"/>
    <col min="11776" max="11776" width="15.5703125" style="6" bestFit="1" customWidth="1"/>
    <col min="11777" max="11777" width="9.140625" style="6"/>
    <col min="11778" max="11778" width="17.28515625" style="6" customWidth="1"/>
    <col min="11779" max="11779" width="15" style="6" customWidth="1"/>
    <col min="11780" max="11780" width="13.42578125" style="6" customWidth="1"/>
    <col min="11781" max="11781" width="14.85546875" style="6" customWidth="1"/>
    <col min="11782" max="11782" width="15.5703125" style="6" customWidth="1"/>
    <col min="11783" max="11783" width="15.85546875" style="6" customWidth="1"/>
    <col min="11784" max="11784" width="17.85546875" style="6" customWidth="1"/>
    <col min="11785" max="11785" width="16.5703125" style="6" customWidth="1"/>
    <col min="11786" max="11786" width="31" style="6" customWidth="1"/>
    <col min="11787" max="12028" width="9.140625" style="6"/>
    <col min="12029" max="12029" width="32.140625" style="6" customWidth="1"/>
    <col min="12030" max="12031" width="9.140625" style="6"/>
    <col min="12032" max="12032" width="15.5703125" style="6" bestFit="1" customWidth="1"/>
    <col min="12033" max="12033" width="9.140625" style="6"/>
    <col min="12034" max="12034" width="17.28515625" style="6" customWidth="1"/>
    <col min="12035" max="12035" width="15" style="6" customWidth="1"/>
    <col min="12036" max="12036" width="13.42578125" style="6" customWidth="1"/>
    <col min="12037" max="12037" width="14.85546875" style="6" customWidth="1"/>
    <col min="12038" max="12038" width="15.5703125" style="6" customWidth="1"/>
    <col min="12039" max="12039" width="15.85546875" style="6" customWidth="1"/>
    <col min="12040" max="12040" width="17.85546875" style="6" customWidth="1"/>
    <col min="12041" max="12041" width="16.5703125" style="6" customWidth="1"/>
    <col min="12042" max="12042" width="31" style="6" customWidth="1"/>
    <col min="12043" max="12284" width="9.140625" style="6"/>
    <col min="12285" max="12285" width="32.140625" style="6" customWidth="1"/>
    <col min="12286" max="12287" width="9.140625" style="6"/>
    <col min="12288" max="12288" width="15.5703125" style="6" bestFit="1" customWidth="1"/>
    <col min="12289" max="12289" width="9.140625" style="6"/>
    <col min="12290" max="12290" width="17.28515625" style="6" customWidth="1"/>
    <col min="12291" max="12291" width="15" style="6" customWidth="1"/>
    <col min="12292" max="12292" width="13.42578125" style="6" customWidth="1"/>
    <col min="12293" max="12293" width="14.85546875" style="6" customWidth="1"/>
    <col min="12294" max="12294" width="15.5703125" style="6" customWidth="1"/>
    <col min="12295" max="12295" width="15.85546875" style="6" customWidth="1"/>
    <col min="12296" max="12296" width="17.85546875" style="6" customWidth="1"/>
    <col min="12297" max="12297" width="16.5703125" style="6" customWidth="1"/>
    <col min="12298" max="12298" width="31" style="6" customWidth="1"/>
    <col min="12299" max="12540" width="9.140625" style="6"/>
    <col min="12541" max="12541" width="32.140625" style="6" customWidth="1"/>
    <col min="12542" max="12543" width="9.140625" style="6"/>
    <col min="12544" max="12544" width="15.5703125" style="6" bestFit="1" customWidth="1"/>
    <col min="12545" max="12545" width="9.140625" style="6"/>
    <col min="12546" max="12546" width="17.28515625" style="6" customWidth="1"/>
    <col min="12547" max="12547" width="15" style="6" customWidth="1"/>
    <col min="12548" max="12548" width="13.42578125" style="6" customWidth="1"/>
    <col min="12549" max="12549" width="14.85546875" style="6" customWidth="1"/>
    <col min="12550" max="12550" width="15.5703125" style="6" customWidth="1"/>
    <col min="12551" max="12551" width="15.85546875" style="6" customWidth="1"/>
    <col min="12552" max="12552" width="17.85546875" style="6" customWidth="1"/>
    <col min="12553" max="12553" width="16.5703125" style="6" customWidth="1"/>
    <col min="12554" max="12554" width="31" style="6" customWidth="1"/>
    <col min="12555" max="12796" width="9.140625" style="6"/>
    <col min="12797" max="12797" width="32.140625" style="6" customWidth="1"/>
    <col min="12798" max="12799" width="9.140625" style="6"/>
    <col min="12800" max="12800" width="15.5703125" style="6" bestFit="1" customWidth="1"/>
    <col min="12801" max="12801" width="9.140625" style="6"/>
    <col min="12802" max="12802" width="17.28515625" style="6" customWidth="1"/>
    <col min="12803" max="12803" width="15" style="6" customWidth="1"/>
    <col min="12804" max="12804" width="13.42578125" style="6" customWidth="1"/>
    <col min="12805" max="12805" width="14.85546875" style="6" customWidth="1"/>
    <col min="12806" max="12806" width="15.5703125" style="6" customWidth="1"/>
    <col min="12807" max="12807" width="15.85546875" style="6" customWidth="1"/>
    <col min="12808" max="12808" width="17.85546875" style="6" customWidth="1"/>
    <col min="12809" max="12809" width="16.5703125" style="6" customWidth="1"/>
    <col min="12810" max="12810" width="31" style="6" customWidth="1"/>
    <col min="12811" max="13052" width="9.140625" style="6"/>
    <col min="13053" max="13053" width="32.140625" style="6" customWidth="1"/>
    <col min="13054" max="13055" width="9.140625" style="6"/>
    <col min="13056" max="13056" width="15.5703125" style="6" bestFit="1" customWidth="1"/>
    <col min="13057" max="13057" width="9.140625" style="6"/>
    <col min="13058" max="13058" width="17.28515625" style="6" customWidth="1"/>
    <col min="13059" max="13059" width="15" style="6" customWidth="1"/>
    <col min="13060" max="13060" width="13.42578125" style="6" customWidth="1"/>
    <col min="13061" max="13061" width="14.85546875" style="6" customWidth="1"/>
    <col min="13062" max="13062" width="15.5703125" style="6" customWidth="1"/>
    <col min="13063" max="13063" width="15.85546875" style="6" customWidth="1"/>
    <col min="13064" max="13064" width="17.85546875" style="6" customWidth="1"/>
    <col min="13065" max="13065" width="16.5703125" style="6" customWidth="1"/>
    <col min="13066" max="13066" width="31" style="6" customWidth="1"/>
    <col min="13067" max="13308" width="9.140625" style="6"/>
    <col min="13309" max="13309" width="32.140625" style="6" customWidth="1"/>
    <col min="13310" max="13311" width="9.140625" style="6"/>
    <col min="13312" max="13312" width="15.5703125" style="6" bestFit="1" customWidth="1"/>
    <col min="13313" max="13313" width="9.140625" style="6"/>
    <col min="13314" max="13314" width="17.28515625" style="6" customWidth="1"/>
    <col min="13315" max="13315" width="15" style="6" customWidth="1"/>
    <col min="13316" max="13316" width="13.42578125" style="6" customWidth="1"/>
    <col min="13317" max="13317" width="14.85546875" style="6" customWidth="1"/>
    <col min="13318" max="13318" width="15.5703125" style="6" customWidth="1"/>
    <col min="13319" max="13319" width="15.85546875" style="6" customWidth="1"/>
    <col min="13320" max="13320" width="17.85546875" style="6" customWidth="1"/>
    <col min="13321" max="13321" width="16.5703125" style="6" customWidth="1"/>
    <col min="13322" max="13322" width="31" style="6" customWidth="1"/>
    <col min="13323" max="13564" width="9.140625" style="6"/>
    <col min="13565" max="13565" width="32.140625" style="6" customWidth="1"/>
    <col min="13566" max="13567" width="9.140625" style="6"/>
    <col min="13568" max="13568" width="15.5703125" style="6" bestFit="1" customWidth="1"/>
    <col min="13569" max="13569" width="9.140625" style="6"/>
    <col min="13570" max="13570" width="17.28515625" style="6" customWidth="1"/>
    <col min="13571" max="13571" width="15" style="6" customWidth="1"/>
    <col min="13572" max="13572" width="13.42578125" style="6" customWidth="1"/>
    <col min="13573" max="13573" width="14.85546875" style="6" customWidth="1"/>
    <col min="13574" max="13574" width="15.5703125" style="6" customWidth="1"/>
    <col min="13575" max="13575" width="15.85546875" style="6" customWidth="1"/>
    <col min="13576" max="13576" width="17.85546875" style="6" customWidth="1"/>
    <col min="13577" max="13577" width="16.5703125" style="6" customWidth="1"/>
    <col min="13578" max="13578" width="31" style="6" customWidth="1"/>
    <col min="13579" max="13820" width="9.140625" style="6"/>
    <col min="13821" max="13821" width="32.140625" style="6" customWidth="1"/>
    <col min="13822" max="13823" width="9.140625" style="6"/>
    <col min="13824" max="13824" width="15.5703125" style="6" bestFit="1" customWidth="1"/>
    <col min="13825" max="13825" width="9.140625" style="6"/>
    <col min="13826" max="13826" width="17.28515625" style="6" customWidth="1"/>
    <col min="13827" max="13827" width="15" style="6" customWidth="1"/>
    <col min="13828" max="13828" width="13.42578125" style="6" customWidth="1"/>
    <col min="13829" max="13829" width="14.85546875" style="6" customWidth="1"/>
    <col min="13830" max="13830" width="15.5703125" style="6" customWidth="1"/>
    <col min="13831" max="13831" width="15.85546875" style="6" customWidth="1"/>
    <col min="13832" max="13832" width="17.85546875" style="6" customWidth="1"/>
    <col min="13833" max="13833" width="16.5703125" style="6" customWidth="1"/>
    <col min="13834" max="13834" width="31" style="6" customWidth="1"/>
    <col min="13835" max="14076" width="9.140625" style="6"/>
    <col min="14077" max="14077" width="32.140625" style="6" customWidth="1"/>
    <col min="14078" max="14079" width="9.140625" style="6"/>
    <col min="14080" max="14080" width="15.5703125" style="6" bestFit="1" customWidth="1"/>
    <col min="14081" max="14081" width="9.140625" style="6"/>
    <col min="14082" max="14082" width="17.28515625" style="6" customWidth="1"/>
    <col min="14083" max="14083" width="15" style="6" customWidth="1"/>
    <col min="14084" max="14084" width="13.42578125" style="6" customWidth="1"/>
    <col min="14085" max="14085" width="14.85546875" style="6" customWidth="1"/>
    <col min="14086" max="14086" width="15.5703125" style="6" customWidth="1"/>
    <col min="14087" max="14087" width="15.85546875" style="6" customWidth="1"/>
    <col min="14088" max="14088" width="17.85546875" style="6" customWidth="1"/>
    <col min="14089" max="14089" width="16.5703125" style="6" customWidth="1"/>
    <col min="14090" max="14090" width="31" style="6" customWidth="1"/>
    <col min="14091" max="14332" width="9.140625" style="6"/>
    <col min="14333" max="14333" width="32.140625" style="6" customWidth="1"/>
    <col min="14334" max="14335" width="9.140625" style="6"/>
    <col min="14336" max="14336" width="15.5703125" style="6" bestFit="1" customWidth="1"/>
    <col min="14337" max="14337" width="9.140625" style="6"/>
    <col min="14338" max="14338" width="17.28515625" style="6" customWidth="1"/>
    <col min="14339" max="14339" width="15" style="6" customWidth="1"/>
    <col min="14340" max="14340" width="13.42578125" style="6" customWidth="1"/>
    <col min="14341" max="14341" width="14.85546875" style="6" customWidth="1"/>
    <col min="14342" max="14342" width="15.5703125" style="6" customWidth="1"/>
    <col min="14343" max="14343" width="15.85546875" style="6" customWidth="1"/>
    <col min="14344" max="14344" width="17.85546875" style="6" customWidth="1"/>
    <col min="14345" max="14345" width="16.5703125" style="6" customWidth="1"/>
    <col min="14346" max="14346" width="31" style="6" customWidth="1"/>
    <col min="14347" max="14588" width="9.140625" style="6"/>
    <col min="14589" max="14589" width="32.140625" style="6" customWidth="1"/>
    <col min="14590" max="14591" width="9.140625" style="6"/>
    <col min="14592" max="14592" width="15.5703125" style="6" bestFit="1" customWidth="1"/>
    <col min="14593" max="14593" width="9.140625" style="6"/>
    <col min="14594" max="14594" width="17.28515625" style="6" customWidth="1"/>
    <col min="14595" max="14595" width="15" style="6" customWidth="1"/>
    <col min="14596" max="14596" width="13.42578125" style="6" customWidth="1"/>
    <col min="14597" max="14597" width="14.85546875" style="6" customWidth="1"/>
    <col min="14598" max="14598" width="15.5703125" style="6" customWidth="1"/>
    <col min="14599" max="14599" width="15.85546875" style="6" customWidth="1"/>
    <col min="14600" max="14600" width="17.85546875" style="6" customWidth="1"/>
    <col min="14601" max="14601" width="16.5703125" style="6" customWidth="1"/>
    <col min="14602" max="14602" width="31" style="6" customWidth="1"/>
    <col min="14603" max="14844" width="9.140625" style="6"/>
    <col min="14845" max="14845" width="32.140625" style="6" customWidth="1"/>
    <col min="14846" max="14847" width="9.140625" style="6"/>
    <col min="14848" max="14848" width="15.5703125" style="6" bestFit="1" customWidth="1"/>
    <col min="14849" max="14849" width="9.140625" style="6"/>
    <col min="14850" max="14850" width="17.28515625" style="6" customWidth="1"/>
    <col min="14851" max="14851" width="15" style="6" customWidth="1"/>
    <col min="14852" max="14852" width="13.42578125" style="6" customWidth="1"/>
    <col min="14853" max="14853" width="14.85546875" style="6" customWidth="1"/>
    <col min="14854" max="14854" width="15.5703125" style="6" customWidth="1"/>
    <col min="14855" max="14855" width="15.85546875" style="6" customWidth="1"/>
    <col min="14856" max="14856" width="17.85546875" style="6" customWidth="1"/>
    <col min="14857" max="14857" width="16.5703125" style="6" customWidth="1"/>
    <col min="14858" max="14858" width="31" style="6" customWidth="1"/>
    <col min="14859" max="15100" width="9.140625" style="6"/>
    <col min="15101" max="15101" width="32.140625" style="6" customWidth="1"/>
    <col min="15102" max="15103" width="9.140625" style="6"/>
    <col min="15104" max="15104" width="15.5703125" style="6" bestFit="1" customWidth="1"/>
    <col min="15105" max="15105" width="9.140625" style="6"/>
    <col min="15106" max="15106" width="17.28515625" style="6" customWidth="1"/>
    <col min="15107" max="15107" width="15" style="6" customWidth="1"/>
    <col min="15108" max="15108" width="13.42578125" style="6" customWidth="1"/>
    <col min="15109" max="15109" width="14.85546875" style="6" customWidth="1"/>
    <col min="15110" max="15110" width="15.5703125" style="6" customWidth="1"/>
    <col min="15111" max="15111" width="15.85546875" style="6" customWidth="1"/>
    <col min="15112" max="15112" width="17.85546875" style="6" customWidth="1"/>
    <col min="15113" max="15113" width="16.5703125" style="6" customWidth="1"/>
    <col min="15114" max="15114" width="31" style="6" customWidth="1"/>
    <col min="15115" max="15356" width="9.140625" style="6"/>
    <col min="15357" max="15357" width="32.140625" style="6" customWidth="1"/>
    <col min="15358" max="15359" width="9.140625" style="6"/>
    <col min="15360" max="15360" width="15.5703125" style="6" bestFit="1" customWidth="1"/>
    <col min="15361" max="15361" width="9.140625" style="6"/>
    <col min="15362" max="15362" width="17.28515625" style="6" customWidth="1"/>
    <col min="15363" max="15363" width="15" style="6" customWidth="1"/>
    <col min="15364" max="15364" width="13.42578125" style="6" customWidth="1"/>
    <col min="15365" max="15365" width="14.85546875" style="6" customWidth="1"/>
    <col min="15366" max="15366" width="15.5703125" style="6" customWidth="1"/>
    <col min="15367" max="15367" width="15.85546875" style="6" customWidth="1"/>
    <col min="15368" max="15368" width="17.85546875" style="6" customWidth="1"/>
    <col min="15369" max="15369" width="16.5703125" style="6" customWidth="1"/>
    <col min="15370" max="15370" width="31" style="6" customWidth="1"/>
    <col min="15371" max="15612" width="9.140625" style="6"/>
    <col min="15613" max="15613" width="32.140625" style="6" customWidth="1"/>
    <col min="15614" max="15615" width="9.140625" style="6"/>
    <col min="15616" max="15616" width="15.5703125" style="6" bestFit="1" customWidth="1"/>
    <col min="15617" max="15617" width="9.140625" style="6"/>
    <col min="15618" max="15618" width="17.28515625" style="6" customWidth="1"/>
    <col min="15619" max="15619" width="15" style="6" customWidth="1"/>
    <col min="15620" max="15620" width="13.42578125" style="6" customWidth="1"/>
    <col min="15621" max="15621" width="14.85546875" style="6" customWidth="1"/>
    <col min="15622" max="15622" width="15.5703125" style="6" customWidth="1"/>
    <col min="15623" max="15623" width="15.85546875" style="6" customWidth="1"/>
    <col min="15624" max="15624" width="17.85546875" style="6" customWidth="1"/>
    <col min="15625" max="15625" width="16.5703125" style="6" customWidth="1"/>
    <col min="15626" max="15626" width="31" style="6" customWidth="1"/>
    <col min="15627" max="15868" width="9.140625" style="6"/>
    <col min="15869" max="15869" width="32.140625" style="6" customWidth="1"/>
    <col min="15870" max="15871" width="9.140625" style="6"/>
    <col min="15872" max="15872" width="15.5703125" style="6" bestFit="1" customWidth="1"/>
    <col min="15873" max="15873" width="9.140625" style="6"/>
    <col min="15874" max="15874" width="17.28515625" style="6" customWidth="1"/>
    <col min="15875" max="15875" width="15" style="6" customWidth="1"/>
    <col min="15876" max="15876" width="13.42578125" style="6" customWidth="1"/>
    <col min="15877" max="15877" width="14.85546875" style="6" customWidth="1"/>
    <col min="15878" max="15878" width="15.5703125" style="6" customWidth="1"/>
    <col min="15879" max="15879" width="15.85546875" style="6" customWidth="1"/>
    <col min="15880" max="15880" width="17.85546875" style="6" customWidth="1"/>
    <col min="15881" max="15881" width="16.5703125" style="6" customWidth="1"/>
    <col min="15882" max="15882" width="31" style="6" customWidth="1"/>
    <col min="15883" max="16124" width="9.140625" style="6"/>
    <col min="16125" max="16125" width="32.140625" style="6" customWidth="1"/>
    <col min="16126" max="16127" width="9.140625" style="6"/>
    <col min="16128" max="16128" width="15.5703125" style="6" bestFit="1" customWidth="1"/>
    <col min="16129" max="16129" width="9.140625" style="6"/>
    <col min="16130" max="16130" width="17.28515625" style="6" customWidth="1"/>
    <col min="16131" max="16131" width="15" style="6" customWidth="1"/>
    <col min="16132" max="16132" width="13.42578125" style="6" customWidth="1"/>
    <col min="16133" max="16133" width="14.85546875" style="6" customWidth="1"/>
    <col min="16134" max="16134" width="15.5703125" style="6" customWidth="1"/>
    <col min="16135" max="16135" width="15.85546875" style="6" customWidth="1"/>
    <col min="16136" max="16136" width="17.85546875" style="6" customWidth="1"/>
    <col min="16137" max="16137" width="16.5703125" style="6" customWidth="1"/>
    <col min="16138" max="16138" width="31" style="6" customWidth="1"/>
    <col min="16139" max="16384" width="9.140625" style="6"/>
  </cols>
  <sheetData>
    <row r="2" spans="1:13" x14ac:dyDescent="0.3">
      <c r="A2" s="104" t="s">
        <v>64</v>
      </c>
      <c r="B2" s="104"/>
      <c r="C2" s="104"/>
      <c r="D2" s="104"/>
      <c r="E2" s="104"/>
      <c r="F2" s="104"/>
      <c r="G2" s="104"/>
      <c r="H2" s="104"/>
      <c r="I2" s="104"/>
    </row>
    <row r="4" spans="1:13" ht="37.5" customHeight="1" x14ac:dyDescent="0.3">
      <c r="A4" s="105" t="s">
        <v>65</v>
      </c>
      <c r="B4" s="107" t="s">
        <v>66</v>
      </c>
      <c r="C4" s="108"/>
      <c r="D4" s="108"/>
      <c r="E4" s="108"/>
      <c r="F4" s="111" t="s">
        <v>67</v>
      </c>
      <c r="G4" s="112"/>
      <c r="H4" s="112"/>
      <c r="I4" s="113"/>
      <c r="J4" s="119" t="s">
        <v>67</v>
      </c>
      <c r="K4" s="119"/>
      <c r="L4" s="119"/>
      <c r="M4" s="119"/>
    </row>
    <row r="5" spans="1:13" ht="72" customHeight="1" x14ac:dyDescent="0.3">
      <c r="A5" s="106"/>
      <c r="B5" s="109"/>
      <c r="C5" s="110"/>
      <c r="D5" s="110"/>
      <c r="E5" s="110"/>
      <c r="F5" s="7" t="s">
        <v>68</v>
      </c>
      <c r="G5" s="7" t="s">
        <v>69</v>
      </c>
      <c r="H5" s="7" t="s">
        <v>70</v>
      </c>
      <c r="I5" s="7" t="s">
        <v>71</v>
      </c>
      <c r="J5" s="79" t="s">
        <v>68</v>
      </c>
      <c r="K5" s="79" t="s">
        <v>69</v>
      </c>
      <c r="L5" s="79" t="s">
        <v>70</v>
      </c>
      <c r="M5" s="79" t="s">
        <v>71</v>
      </c>
    </row>
    <row r="6" spans="1:13" ht="195" customHeight="1" x14ac:dyDescent="0.3">
      <c r="A6" s="27" t="s">
        <v>78</v>
      </c>
      <c r="B6" s="27"/>
      <c r="C6" s="28"/>
      <c r="D6" s="27"/>
      <c r="E6" s="27"/>
      <c r="F6" s="29">
        <f t="shared" ref="F6:M6" si="0">F7+F16+F20+F48+F63</f>
        <v>585519.75850000011</v>
      </c>
      <c r="G6" s="29">
        <f t="shared" si="0"/>
        <v>235035.20692</v>
      </c>
      <c r="H6" s="29">
        <f t="shared" si="0"/>
        <v>102297.37289999999</v>
      </c>
      <c r="I6" s="29">
        <f t="shared" si="0"/>
        <v>248187.17868000001</v>
      </c>
      <c r="J6" s="29">
        <f t="shared" si="0"/>
        <v>522120.61000000004</v>
      </c>
      <c r="K6" s="29">
        <f t="shared" si="0"/>
        <v>230785.90000000002</v>
      </c>
      <c r="L6" s="29">
        <f t="shared" si="0"/>
        <v>44125.88</v>
      </c>
      <c r="M6" s="29">
        <f t="shared" si="0"/>
        <v>247208.83000000002</v>
      </c>
    </row>
    <row r="7" spans="1:13" ht="37.5" x14ac:dyDescent="0.3">
      <c r="A7" s="21" t="s">
        <v>59</v>
      </c>
      <c r="B7" s="7"/>
      <c r="C7" s="30"/>
      <c r="D7" s="7"/>
      <c r="E7" s="7"/>
      <c r="F7" s="13">
        <f t="shared" ref="F7:M7" si="1">F8</f>
        <v>14244.599999999999</v>
      </c>
      <c r="G7" s="13">
        <f t="shared" si="1"/>
        <v>14244.599999999999</v>
      </c>
      <c r="H7" s="13">
        <f t="shared" si="1"/>
        <v>0</v>
      </c>
      <c r="I7" s="13">
        <f t="shared" si="1"/>
        <v>0</v>
      </c>
      <c r="J7" s="13">
        <f t="shared" si="1"/>
        <v>14148.42</v>
      </c>
      <c r="K7" s="13">
        <f t="shared" si="1"/>
        <v>14148.42</v>
      </c>
      <c r="L7" s="13">
        <f t="shared" si="1"/>
        <v>0</v>
      </c>
      <c r="M7" s="13">
        <f t="shared" si="1"/>
        <v>0</v>
      </c>
    </row>
    <row r="8" spans="1:13" ht="206.25" x14ac:dyDescent="0.3">
      <c r="A8" s="22" t="s">
        <v>79</v>
      </c>
      <c r="B8" s="23"/>
      <c r="C8" s="24"/>
      <c r="D8" s="23"/>
      <c r="E8" s="23"/>
      <c r="F8" s="13">
        <f t="shared" ref="F8:M8" si="2">SUM(F9:F15)</f>
        <v>14244.599999999999</v>
      </c>
      <c r="G8" s="13">
        <f t="shared" si="2"/>
        <v>14244.599999999999</v>
      </c>
      <c r="H8" s="13">
        <f t="shared" si="2"/>
        <v>0</v>
      </c>
      <c r="I8" s="13">
        <f t="shared" si="2"/>
        <v>0</v>
      </c>
      <c r="J8" s="13">
        <f t="shared" si="2"/>
        <v>14148.42</v>
      </c>
      <c r="K8" s="13">
        <f t="shared" si="2"/>
        <v>14148.42</v>
      </c>
      <c r="L8" s="13">
        <f t="shared" si="2"/>
        <v>0</v>
      </c>
      <c r="M8" s="13">
        <f t="shared" si="2"/>
        <v>0</v>
      </c>
    </row>
    <row r="9" spans="1:13" ht="54" customHeight="1" x14ac:dyDescent="0.3">
      <c r="A9" s="17" t="s">
        <v>80</v>
      </c>
      <c r="B9" s="9">
        <v>17</v>
      </c>
      <c r="C9" s="10" t="s">
        <v>81</v>
      </c>
      <c r="D9" s="18" t="s">
        <v>82</v>
      </c>
      <c r="E9" s="9">
        <v>121</v>
      </c>
      <c r="F9" s="13">
        <f t="shared" ref="F9:F15" si="3">G9+H9+I9</f>
        <v>6837.7</v>
      </c>
      <c r="G9" s="15">
        <v>6837.7</v>
      </c>
      <c r="H9" s="15">
        <v>0</v>
      </c>
      <c r="I9" s="15">
        <v>0</v>
      </c>
      <c r="J9" s="15">
        <f>SUM(K9:M9)</f>
        <v>6837.11</v>
      </c>
      <c r="K9" s="15">
        <v>6837.11</v>
      </c>
      <c r="L9" s="15">
        <v>0</v>
      </c>
      <c r="M9" s="15">
        <v>0</v>
      </c>
    </row>
    <row r="10" spans="1:13" ht="98.25" customHeight="1" x14ac:dyDescent="0.3">
      <c r="A10" s="17" t="s">
        <v>83</v>
      </c>
      <c r="B10" s="9">
        <v>17</v>
      </c>
      <c r="C10" s="10" t="s">
        <v>81</v>
      </c>
      <c r="D10" s="18" t="s">
        <v>82</v>
      </c>
      <c r="E10" s="9">
        <v>129</v>
      </c>
      <c r="F10" s="13">
        <f t="shared" si="3"/>
        <v>2064.9899999999998</v>
      </c>
      <c r="G10" s="15">
        <v>2064.9899999999998</v>
      </c>
      <c r="H10" s="15">
        <v>0</v>
      </c>
      <c r="I10" s="15">
        <v>0</v>
      </c>
      <c r="J10" s="15">
        <f t="shared" ref="J10:J15" si="4">SUM(K10:M10)</f>
        <v>2040.11</v>
      </c>
      <c r="K10" s="15">
        <v>2040.11</v>
      </c>
      <c r="L10" s="15">
        <v>0</v>
      </c>
      <c r="M10" s="15">
        <v>0</v>
      </c>
    </row>
    <row r="11" spans="1:13" ht="78.75" x14ac:dyDescent="0.3">
      <c r="A11" s="17" t="s">
        <v>84</v>
      </c>
      <c r="B11" s="9">
        <v>17</v>
      </c>
      <c r="C11" s="10" t="s">
        <v>81</v>
      </c>
      <c r="D11" s="18" t="s">
        <v>85</v>
      </c>
      <c r="E11" s="18" t="s">
        <v>86</v>
      </c>
      <c r="F11" s="13">
        <f t="shared" si="3"/>
        <v>112.14</v>
      </c>
      <c r="G11" s="15">
        <v>112.14</v>
      </c>
      <c r="H11" s="15">
        <v>0</v>
      </c>
      <c r="I11" s="15">
        <v>0</v>
      </c>
      <c r="J11" s="15">
        <f t="shared" si="4"/>
        <v>112.14</v>
      </c>
      <c r="K11" s="15">
        <v>112.14</v>
      </c>
      <c r="L11" s="15">
        <v>0</v>
      </c>
      <c r="M11" s="15">
        <v>0</v>
      </c>
    </row>
    <row r="12" spans="1:13" s="31" customFormat="1" ht="37.5" x14ac:dyDescent="0.25">
      <c r="A12" s="20" t="s">
        <v>87</v>
      </c>
      <c r="B12" s="9">
        <v>17</v>
      </c>
      <c r="C12" s="10" t="s">
        <v>81</v>
      </c>
      <c r="D12" s="9" t="s">
        <v>85</v>
      </c>
      <c r="E12" s="9">
        <v>244</v>
      </c>
      <c r="F12" s="13">
        <f t="shared" si="3"/>
        <v>5104.8500000000004</v>
      </c>
      <c r="G12" s="15">
        <v>5104.8500000000004</v>
      </c>
      <c r="H12" s="15">
        <v>0</v>
      </c>
      <c r="I12" s="15">
        <v>0</v>
      </c>
      <c r="J12" s="15">
        <f t="shared" si="4"/>
        <v>5081.41</v>
      </c>
      <c r="K12" s="15">
        <v>5081.41</v>
      </c>
      <c r="L12" s="15">
        <v>0</v>
      </c>
      <c r="M12" s="15">
        <v>0</v>
      </c>
    </row>
    <row r="13" spans="1:13" s="31" customFormat="1" ht="47.25" x14ac:dyDescent="0.25">
      <c r="A13" s="17" t="s">
        <v>88</v>
      </c>
      <c r="B13" s="9">
        <v>17</v>
      </c>
      <c r="C13" s="10" t="s">
        <v>81</v>
      </c>
      <c r="D13" s="18" t="s">
        <v>85</v>
      </c>
      <c r="E13" s="18" t="s">
        <v>89</v>
      </c>
      <c r="F13" s="13">
        <f t="shared" si="3"/>
        <v>77.5</v>
      </c>
      <c r="G13" s="15">
        <v>77.5</v>
      </c>
      <c r="H13" s="15">
        <v>0</v>
      </c>
      <c r="I13" s="15">
        <v>0</v>
      </c>
      <c r="J13" s="15">
        <f t="shared" si="4"/>
        <v>36.29</v>
      </c>
      <c r="K13" s="15">
        <v>36.29</v>
      </c>
      <c r="L13" s="15">
        <v>0</v>
      </c>
      <c r="M13" s="15">
        <v>0</v>
      </c>
    </row>
    <row r="14" spans="1:13" s="31" customFormat="1" ht="31.5" x14ac:dyDescent="0.25">
      <c r="A14" s="17" t="s">
        <v>90</v>
      </c>
      <c r="B14" s="9">
        <v>17</v>
      </c>
      <c r="C14" s="10" t="s">
        <v>81</v>
      </c>
      <c r="D14" s="18" t="s">
        <v>82</v>
      </c>
      <c r="E14" s="18" t="s">
        <v>91</v>
      </c>
      <c r="F14" s="13">
        <f t="shared" si="3"/>
        <v>32.6</v>
      </c>
      <c r="G14" s="15">
        <v>32.6</v>
      </c>
      <c r="H14" s="15">
        <v>0</v>
      </c>
      <c r="I14" s="15">
        <v>0</v>
      </c>
      <c r="J14" s="15">
        <f t="shared" si="4"/>
        <v>26.54</v>
      </c>
      <c r="K14" s="15">
        <v>26.54</v>
      </c>
      <c r="L14" s="15">
        <v>0</v>
      </c>
      <c r="M14" s="15">
        <v>0</v>
      </c>
    </row>
    <row r="15" spans="1:13" x14ac:dyDescent="0.3">
      <c r="A15" s="19" t="s">
        <v>92</v>
      </c>
      <c r="B15" s="9">
        <v>17</v>
      </c>
      <c r="C15" s="10" t="s">
        <v>81</v>
      </c>
      <c r="D15" s="18" t="s">
        <v>82</v>
      </c>
      <c r="E15" s="18" t="s">
        <v>93</v>
      </c>
      <c r="F15" s="13">
        <f t="shared" si="3"/>
        <v>14.82</v>
      </c>
      <c r="G15" s="32">
        <v>14.82</v>
      </c>
      <c r="H15" s="15">
        <v>0</v>
      </c>
      <c r="I15" s="15">
        <v>0</v>
      </c>
      <c r="J15" s="15">
        <f t="shared" si="4"/>
        <v>14.82</v>
      </c>
      <c r="K15" s="15">
        <v>14.82</v>
      </c>
      <c r="L15" s="15">
        <v>0</v>
      </c>
      <c r="M15" s="15">
        <v>0</v>
      </c>
    </row>
    <row r="16" spans="1:13" ht="150" x14ac:dyDescent="0.3">
      <c r="A16" s="11" t="s">
        <v>94</v>
      </c>
      <c r="B16" s="11"/>
      <c r="C16" s="12"/>
      <c r="D16" s="11"/>
      <c r="E16" s="11"/>
      <c r="F16" s="13">
        <f t="shared" ref="F16:M16" si="5">SUM(F17:F19)</f>
        <v>22930.25</v>
      </c>
      <c r="G16" s="13">
        <f t="shared" si="5"/>
        <v>22930.25</v>
      </c>
      <c r="H16" s="13">
        <f t="shared" si="5"/>
        <v>0</v>
      </c>
      <c r="I16" s="13">
        <f t="shared" si="5"/>
        <v>0</v>
      </c>
      <c r="J16" s="13">
        <f t="shared" si="5"/>
        <v>22930.25</v>
      </c>
      <c r="K16" s="13">
        <f t="shared" si="5"/>
        <v>22930.25</v>
      </c>
      <c r="L16" s="13">
        <f t="shared" si="5"/>
        <v>0</v>
      </c>
      <c r="M16" s="13">
        <f t="shared" si="5"/>
        <v>0</v>
      </c>
    </row>
    <row r="17" spans="1:13" ht="131.25" customHeight="1" x14ac:dyDescent="0.3">
      <c r="A17" s="114" t="s">
        <v>95</v>
      </c>
      <c r="B17" s="9">
        <v>17</v>
      </c>
      <c r="C17" s="10" t="s">
        <v>81</v>
      </c>
      <c r="D17" s="18" t="s">
        <v>96</v>
      </c>
      <c r="E17" s="18" t="s">
        <v>97</v>
      </c>
      <c r="F17" s="13">
        <f>G17+H17+I17</f>
        <v>20930.25</v>
      </c>
      <c r="G17" s="15">
        <v>20930.25</v>
      </c>
      <c r="H17" s="15">
        <v>0</v>
      </c>
      <c r="I17" s="15">
        <v>0</v>
      </c>
      <c r="J17" s="15">
        <f>SUM(K17:M17)</f>
        <v>20930.25</v>
      </c>
      <c r="K17" s="15">
        <v>20930.25</v>
      </c>
      <c r="L17" s="15"/>
      <c r="M17" s="15"/>
    </row>
    <row r="18" spans="1:13" x14ac:dyDescent="0.3">
      <c r="A18" s="115"/>
      <c r="B18" s="9">
        <v>17</v>
      </c>
      <c r="C18" s="10" t="s">
        <v>81</v>
      </c>
      <c r="D18" s="18" t="s">
        <v>98</v>
      </c>
      <c r="E18" s="18" t="s">
        <v>97</v>
      </c>
      <c r="F18" s="13">
        <f>G18+H18+I18</f>
        <v>2000</v>
      </c>
      <c r="G18" s="15">
        <v>2000</v>
      </c>
      <c r="H18" s="15">
        <v>0</v>
      </c>
      <c r="I18" s="15">
        <v>0</v>
      </c>
      <c r="J18" s="15">
        <f t="shared" ref="J18:J19" si="6">SUM(K18:M18)</f>
        <v>2000</v>
      </c>
      <c r="K18" s="15">
        <v>2000</v>
      </c>
      <c r="L18" s="15"/>
      <c r="M18" s="15"/>
    </row>
    <row r="19" spans="1:13" ht="131.25" x14ac:dyDescent="0.3">
      <c r="A19" s="9" t="s">
        <v>95</v>
      </c>
      <c r="B19" s="9">
        <v>17</v>
      </c>
      <c r="C19" s="10" t="s">
        <v>81</v>
      </c>
      <c r="D19" s="18" t="s">
        <v>99</v>
      </c>
      <c r="E19" s="18" t="s">
        <v>97</v>
      </c>
      <c r="F19" s="13">
        <f>G19+H19+I19</f>
        <v>0</v>
      </c>
      <c r="G19" s="16"/>
      <c r="H19" s="15">
        <v>0</v>
      </c>
      <c r="I19" s="15">
        <v>0</v>
      </c>
      <c r="J19" s="15">
        <f t="shared" si="6"/>
        <v>0</v>
      </c>
      <c r="K19" s="15">
        <v>0</v>
      </c>
      <c r="L19" s="15"/>
      <c r="M19" s="15"/>
    </row>
    <row r="20" spans="1:13" ht="150" x14ac:dyDescent="0.3">
      <c r="A20" s="33" t="s">
        <v>100</v>
      </c>
      <c r="B20" s="33"/>
      <c r="C20" s="34"/>
      <c r="D20" s="33"/>
      <c r="E20" s="33"/>
      <c r="F20" s="8">
        <f t="shared" ref="F20:M20" si="7">F21+F44+F46+F47</f>
        <v>119410.34850000001</v>
      </c>
      <c r="G20" s="8">
        <f t="shared" si="7"/>
        <v>80097.446920000002</v>
      </c>
      <c r="H20" s="8">
        <f t="shared" si="7"/>
        <v>39093.822899999999</v>
      </c>
      <c r="I20" s="8">
        <f t="shared" si="7"/>
        <v>219.07867999999999</v>
      </c>
      <c r="J20" s="8">
        <f t="shared" si="7"/>
        <v>89864.340000000011</v>
      </c>
      <c r="K20" s="8">
        <f t="shared" si="7"/>
        <v>78410.95</v>
      </c>
      <c r="L20" s="8">
        <f t="shared" si="7"/>
        <v>11453.39</v>
      </c>
      <c r="M20" s="8">
        <f t="shared" si="7"/>
        <v>0</v>
      </c>
    </row>
    <row r="21" spans="1:13" ht="131.25" x14ac:dyDescent="0.3">
      <c r="A21" s="35" t="s">
        <v>101</v>
      </c>
      <c r="B21" s="35"/>
      <c r="C21" s="36"/>
      <c r="D21" s="35"/>
      <c r="E21" s="35"/>
      <c r="F21" s="37">
        <f t="shared" ref="F21:M21" si="8">SUM(F22:F43)</f>
        <v>119410.34850000001</v>
      </c>
      <c r="G21" s="37">
        <f t="shared" si="8"/>
        <v>80097.446920000002</v>
      </c>
      <c r="H21" s="37">
        <f t="shared" si="8"/>
        <v>39093.822899999999</v>
      </c>
      <c r="I21" s="37">
        <f t="shared" si="8"/>
        <v>219.07867999999999</v>
      </c>
      <c r="J21" s="37">
        <f t="shared" si="8"/>
        <v>89864.340000000011</v>
      </c>
      <c r="K21" s="37">
        <f t="shared" si="8"/>
        <v>78410.95</v>
      </c>
      <c r="L21" s="37">
        <f t="shared" si="8"/>
        <v>11453.39</v>
      </c>
      <c r="M21" s="37">
        <f t="shared" si="8"/>
        <v>0</v>
      </c>
    </row>
    <row r="22" spans="1:13" ht="87.75" customHeight="1" x14ac:dyDescent="0.3">
      <c r="A22" s="9" t="s">
        <v>102</v>
      </c>
      <c r="B22" s="9">
        <v>17</v>
      </c>
      <c r="C22" s="10" t="s">
        <v>76</v>
      </c>
      <c r="D22" s="38">
        <v>810100001</v>
      </c>
      <c r="E22" s="9">
        <v>244</v>
      </c>
      <c r="F22" s="13">
        <f>SUM(G22:I22)</f>
        <v>8016.49</v>
      </c>
      <c r="G22" s="15">
        <v>8016.49</v>
      </c>
      <c r="H22" s="15">
        <v>0</v>
      </c>
      <c r="I22" s="15">
        <v>0</v>
      </c>
      <c r="J22" s="15">
        <f>SUM(K22:M22)</f>
        <v>7976.92</v>
      </c>
      <c r="K22" s="15">
        <v>7976.92</v>
      </c>
      <c r="L22" s="15">
        <v>0</v>
      </c>
      <c r="M22" s="15">
        <v>0</v>
      </c>
    </row>
    <row r="23" spans="1:13" ht="65.25" customHeight="1" x14ac:dyDescent="0.3">
      <c r="A23" s="116" t="s">
        <v>103</v>
      </c>
      <c r="B23" s="9">
        <v>17</v>
      </c>
      <c r="C23" s="10" t="s">
        <v>76</v>
      </c>
      <c r="D23" s="39">
        <v>810100002</v>
      </c>
      <c r="E23" s="9">
        <v>244</v>
      </c>
      <c r="F23" s="13">
        <f t="shared" ref="F23:F43" si="9">SUM(G23:I23)</f>
        <v>14000</v>
      </c>
      <c r="G23" s="15">
        <v>14000</v>
      </c>
      <c r="H23" s="15">
        <v>0</v>
      </c>
      <c r="I23" s="15">
        <v>0</v>
      </c>
      <c r="J23" s="15">
        <f t="shared" ref="J23:J43" si="10">SUM(K23:M23)</f>
        <v>14000</v>
      </c>
      <c r="K23" s="15">
        <v>14000</v>
      </c>
      <c r="L23" s="15">
        <v>0</v>
      </c>
      <c r="M23" s="15">
        <v>0</v>
      </c>
    </row>
    <row r="24" spans="1:13" ht="65.25" customHeight="1" x14ac:dyDescent="0.3">
      <c r="A24" s="117"/>
      <c r="B24" s="9">
        <v>17</v>
      </c>
      <c r="C24" s="10" t="s">
        <v>76</v>
      </c>
      <c r="D24" s="39">
        <v>810100002</v>
      </c>
      <c r="E24" s="9">
        <v>853</v>
      </c>
      <c r="F24" s="13">
        <f t="shared" si="9"/>
        <v>260.39999999999998</v>
      </c>
      <c r="G24" s="15">
        <v>260.39999999999998</v>
      </c>
      <c r="H24" s="15">
        <v>0</v>
      </c>
      <c r="I24" s="15">
        <v>0</v>
      </c>
      <c r="J24" s="15">
        <f t="shared" si="10"/>
        <v>260.39999999999998</v>
      </c>
      <c r="K24" s="15">
        <v>260.39999999999998</v>
      </c>
      <c r="L24" s="15">
        <v>0</v>
      </c>
      <c r="M24" s="15">
        <v>0</v>
      </c>
    </row>
    <row r="25" spans="1:13" ht="65.25" customHeight="1" x14ac:dyDescent="0.3">
      <c r="A25" s="116" t="s">
        <v>104</v>
      </c>
      <c r="B25" s="9">
        <v>17</v>
      </c>
      <c r="C25" s="10" t="s">
        <v>76</v>
      </c>
      <c r="D25" s="40" t="s">
        <v>105</v>
      </c>
      <c r="E25" s="40" t="s">
        <v>106</v>
      </c>
      <c r="F25" s="13">
        <f t="shared" si="9"/>
        <v>5523.75</v>
      </c>
      <c r="G25" s="15">
        <v>5523.75</v>
      </c>
      <c r="H25" s="15">
        <v>0</v>
      </c>
      <c r="I25" s="15">
        <v>0</v>
      </c>
      <c r="J25" s="15">
        <f t="shared" si="10"/>
        <v>5523.75</v>
      </c>
      <c r="K25" s="15">
        <v>5523.75</v>
      </c>
      <c r="L25" s="15">
        <v>0</v>
      </c>
      <c r="M25" s="15">
        <v>0</v>
      </c>
    </row>
    <row r="26" spans="1:13" ht="55.5" customHeight="1" x14ac:dyDescent="0.3">
      <c r="A26" s="117"/>
      <c r="B26" s="9">
        <v>17</v>
      </c>
      <c r="C26" s="10" t="s">
        <v>76</v>
      </c>
      <c r="D26" s="40" t="s">
        <v>105</v>
      </c>
      <c r="E26" s="40" t="s">
        <v>107</v>
      </c>
      <c r="F26" s="13">
        <f t="shared" si="9"/>
        <v>12477.31</v>
      </c>
      <c r="G26" s="15">
        <f>8477.31</f>
        <v>8477.31</v>
      </c>
      <c r="H26" s="15">
        <v>4000</v>
      </c>
      <c r="I26" s="15">
        <v>0</v>
      </c>
      <c r="J26" s="15">
        <f t="shared" si="10"/>
        <v>8477.31</v>
      </c>
      <c r="K26" s="15">
        <v>8477.31</v>
      </c>
      <c r="L26" s="15">
        <v>0</v>
      </c>
      <c r="M26" s="15">
        <v>0</v>
      </c>
    </row>
    <row r="27" spans="1:13" ht="63" customHeight="1" x14ac:dyDescent="0.3">
      <c r="A27" s="9" t="s">
        <v>108</v>
      </c>
      <c r="B27" s="9">
        <v>17</v>
      </c>
      <c r="C27" s="10" t="s">
        <v>76</v>
      </c>
      <c r="D27" s="40" t="s">
        <v>109</v>
      </c>
      <c r="E27" s="9">
        <v>244</v>
      </c>
      <c r="F27" s="13">
        <f t="shared" si="9"/>
        <v>771.33</v>
      </c>
      <c r="G27" s="15">
        <v>771.33</v>
      </c>
      <c r="H27" s="15">
        <v>0</v>
      </c>
      <c r="I27" s="15">
        <v>0</v>
      </c>
      <c r="J27" s="15">
        <f t="shared" si="10"/>
        <v>771.33</v>
      </c>
      <c r="K27" s="15">
        <v>771.33</v>
      </c>
      <c r="L27" s="15">
        <v>0</v>
      </c>
      <c r="M27" s="15">
        <v>0</v>
      </c>
    </row>
    <row r="28" spans="1:13" ht="75" x14ac:dyDescent="0.3">
      <c r="A28" s="9" t="s">
        <v>110</v>
      </c>
      <c r="B28" s="9">
        <v>17</v>
      </c>
      <c r="C28" s="10" t="s">
        <v>76</v>
      </c>
      <c r="D28" s="9">
        <v>810100005</v>
      </c>
      <c r="E28" s="9">
        <v>244</v>
      </c>
      <c r="F28" s="13">
        <f t="shared" si="9"/>
        <v>31079.3</v>
      </c>
      <c r="G28" s="37">
        <v>17969.39</v>
      </c>
      <c r="H28" s="15">
        <v>13109.91</v>
      </c>
      <c r="I28" s="15">
        <v>0</v>
      </c>
      <c r="J28" s="15">
        <f t="shared" si="10"/>
        <v>21288.84</v>
      </c>
      <c r="K28" s="15">
        <v>17233.59</v>
      </c>
      <c r="L28" s="15">
        <v>4055.25</v>
      </c>
      <c r="M28" s="15">
        <v>0</v>
      </c>
    </row>
    <row r="29" spans="1:13" x14ac:dyDescent="0.3">
      <c r="A29" s="41" t="s">
        <v>111</v>
      </c>
      <c r="B29" s="9">
        <v>17</v>
      </c>
      <c r="C29" s="10" t="s">
        <v>76</v>
      </c>
      <c r="D29" s="9">
        <v>810100005</v>
      </c>
      <c r="E29" s="18" t="s">
        <v>112</v>
      </c>
      <c r="F29" s="13">
        <f t="shared" si="9"/>
        <v>1062.94</v>
      </c>
      <c r="G29" s="15">
        <v>1062.94</v>
      </c>
      <c r="H29" s="15">
        <v>0</v>
      </c>
      <c r="I29" s="15">
        <v>0</v>
      </c>
      <c r="J29" s="15">
        <f t="shared" si="10"/>
        <v>1062.94</v>
      </c>
      <c r="K29" s="15">
        <v>1062.94</v>
      </c>
      <c r="L29" s="15">
        <v>0</v>
      </c>
      <c r="M29" s="15">
        <v>0</v>
      </c>
    </row>
    <row r="30" spans="1:13" ht="75" x14ac:dyDescent="0.3">
      <c r="A30" s="41" t="s">
        <v>113</v>
      </c>
      <c r="B30" s="9">
        <v>17</v>
      </c>
      <c r="C30" s="10" t="s">
        <v>76</v>
      </c>
      <c r="D30" s="9">
        <v>810100005</v>
      </c>
      <c r="E30" s="18" t="s">
        <v>73</v>
      </c>
      <c r="F30" s="13">
        <f t="shared" si="9"/>
        <v>0</v>
      </c>
      <c r="G30" s="15">
        <v>0</v>
      </c>
      <c r="H30" s="15">
        <v>0</v>
      </c>
      <c r="I30" s="15">
        <v>0</v>
      </c>
      <c r="J30" s="15">
        <f t="shared" si="10"/>
        <v>0</v>
      </c>
      <c r="K30" s="15"/>
      <c r="L30" s="15">
        <v>0</v>
      </c>
      <c r="M30" s="15">
        <v>0</v>
      </c>
    </row>
    <row r="31" spans="1:13" ht="45" x14ac:dyDescent="0.3">
      <c r="A31" s="41" t="s">
        <v>88</v>
      </c>
      <c r="B31" s="9">
        <v>17</v>
      </c>
      <c r="C31" s="10" t="s">
        <v>76</v>
      </c>
      <c r="D31" s="9">
        <v>810100005</v>
      </c>
      <c r="E31" s="18" t="s">
        <v>89</v>
      </c>
      <c r="F31" s="13">
        <f t="shared" si="9"/>
        <v>35.22</v>
      </c>
      <c r="G31" s="15">
        <v>35.22</v>
      </c>
      <c r="H31" s="15">
        <v>0</v>
      </c>
      <c r="I31" s="15">
        <v>0</v>
      </c>
      <c r="J31" s="15">
        <f t="shared" si="10"/>
        <v>33.880000000000003</v>
      </c>
      <c r="K31" s="15">
        <v>33.880000000000003</v>
      </c>
      <c r="L31" s="15">
        <v>0</v>
      </c>
      <c r="M31" s="15">
        <v>0</v>
      </c>
    </row>
    <row r="32" spans="1:13" x14ac:dyDescent="0.3">
      <c r="A32" s="41"/>
      <c r="B32" s="9">
        <v>17</v>
      </c>
      <c r="C32" s="10" t="s">
        <v>76</v>
      </c>
      <c r="D32" s="9">
        <v>810100005</v>
      </c>
      <c r="E32" s="18" t="s">
        <v>114</v>
      </c>
      <c r="F32" s="13">
        <f t="shared" si="9"/>
        <v>114.55</v>
      </c>
      <c r="G32" s="15">
        <v>114.55</v>
      </c>
      <c r="H32" s="15">
        <v>0</v>
      </c>
      <c r="I32" s="15">
        <v>0</v>
      </c>
      <c r="J32" s="15">
        <f t="shared" si="10"/>
        <v>114.55</v>
      </c>
      <c r="K32" s="15">
        <v>114.55</v>
      </c>
      <c r="L32" s="15">
        <v>0</v>
      </c>
      <c r="M32" s="15">
        <v>0</v>
      </c>
    </row>
    <row r="33" spans="1:19" ht="30" x14ac:dyDescent="0.3">
      <c r="A33" s="41" t="s">
        <v>115</v>
      </c>
      <c r="B33" s="9">
        <v>17</v>
      </c>
      <c r="C33" s="10" t="s">
        <v>76</v>
      </c>
      <c r="D33" s="9">
        <v>810100005</v>
      </c>
      <c r="E33" s="18" t="s">
        <v>91</v>
      </c>
      <c r="F33" s="13">
        <f t="shared" si="9"/>
        <v>6</v>
      </c>
      <c r="G33" s="15">
        <v>6</v>
      </c>
      <c r="H33" s="15">
        <v>0</v>
      </c>
      <c r="I33" s="15">
        <v>0</v>
      </c>
      <c r="J33" s="15">
        <f t="shared" si="10"/>
        <v>6</v>
      </c>
      <c r="K33" s="15">
        <v>6</v>
      </c>
      <c r="L33" s="15">
        <v>0</v>
      </c>
      <c r="M33" s="15">
        <v>0</v>
      </c>
    </row>
    <row r="34" spans="1:19" x14ac:dyDescent="0.3">
      <c r="A34" s="41" t="s">
        <v>116</v>
      </c>
      <c r="B34" s="9">
        <v>17</v>
      </c>
      <c r="C34" s="10" t="s">
        <v>76</v>
      </c>
      <c r="D34" s="9">
        <v>810100005</v>
      </c>
      <c r="E34" s="18" t="s">
        <v>93</v>
      </c>
      <c r="F34" s="13">
        <f t="shared" si="9"/>
        <v>607.91999999999996</v>
      </c>
      <c r="G34" s="15">
        <v>607.91999999999996</v>
      </c>
      <c r="H34" s="15">
        <v>0</v>
      </c>
      <c r="I34" s="15">
        <v>0</v>
      </c>
      <c r="J34" s="15">
        <f t="shared" si="10"/>
        <v>607.91999999999996</v>
      </c>
      <c r="K34" s="15">
        <v>607.91999999999996</v>
      </c>
      <c r="L34" s="15">
        <v>0</v>
      </c>
      <c r="M34" s="15">
        <v>0</v>
      </c>
    </row>
    <row r="35" spans="1:19" ht="37.5" x14ac:dyDescent="0.3">
      <c r="A35" s="20" t="s">
        <v>117</v>
      </c>
      <c r="B35" s="9">
        <v>17</v>
      </c>
      <c r="C35" s="10" t="s">
        <v>76</v>
      </c>
      <c r="D35" s="9">
        <v>810100006</v>
      </c>
      <c r="E35" s="9">
        <v>244</v>
      </c>
      <c r="F35" s="13">
        <f t="shared" si="9"/>
        <v>758.7</v>
      </c>
      <c r="G35" s="15">
        <v>758.7</v>
      </c>
      <c r="H35" s="15">
        <v>0</v>
      </c>
      <c r="I35" s="15">
        <v>0</v>
      </c>
      <c r="J35" s="15">
        <f t="shared" si="10"/>
        <v>758.7</v>
      </c>
      <c r="K35" s="15">
        <v>758.7</v>
      </c>
      <c r="L35" s="15">
        <v>0</v>
      </c>
      <c r="M35" s="15">
        <v>0</v>
      </c>
    </row>
    <row r="36" spans="1:19" ht="112.5" x14ac:dyDescent="0.3">
      <c r="A36" s="20" t="s">
        <v>118</v>
      </c>
      <c r="B36" s="9">
        <v>17</v>
      </c>
      <c r="C36" s="10" t="s">
        <v>76</v>
      </c>
      <c r="D36" s="9">
        <v>810100007</v>
      </c>
      <c r="E36" s="9">
        <v>244</v>
      </c>
      <c r="F36" s="13">
        <f t="shared" si="9"/>
        <v>4711.9799999999996</v>
      </c>
      <c r="G36" s="15">
        <v>4711.9799999999996</v>
      </c>
      <c r="H36" s="15">
        <v>0</v>
      </c>
      <c r="I36" s="15">
        <v>0</v>
      </c>
      <c r="J36" s="15">
        <f t="shared" si="10"/>
        <v>4646.16</v>
      </c>
      <c r="K36" s="15">
        <v>4646.16</v>
      </c>
      <c r="L36" s="15">
        <v>0</v>
      </c>
      <c r="M36" s="15">
        <v>0</v>
      </c>
    </row>
    <row r="37" spans="1:19" ht="75" x14ac:dyDescent="0.3">
      <c r="A37" s="20" t="s">
        <v>119</v>
      </c>
      <c r="B37" s="9">
        <v>17</v>
      </c>
      <c r="C37" s="10" t="s">
        <v>76</v>
      </c>
      <c r="D37" s="9">
        <v>810100008</v>
      </c>
      <c r="E37" s="9">
        <v>244</v>
      </c>
      <c r="F37" s="13">
        <f t="shared" si="9"/>
        <v>5048.91</v>
      </c>
      <c r="G37" s="15">
        <f>5038.91</f>
        <v>5038.91</v>
      </c>
      <c r="H37" s="15">
        <v>10</v>
      </c>
      <c r="I37" s="15">
        <v>0</v>
      </c>
      <c r="J37" s="15">
        <f t="shared" si="10"/>
        <v>4985.95</v>
      </c>
      <c r="K37" s="15">
        <f>4975.95</f>
        <v>4975.95</v>
      </c>
      <c r="L37" s="15">
        <v>10</v>
      </c>
      <c r="M37" s="15">
        <v>0</v>
      </c>
    </row>
    <row r="38" spans="1:19" ht="56.25" x14ac:dyDescent="0.3">
      <c r="A38" s="20" t="s">
        <v>120</v>
      </c>
      <c r="B38" s="9">
        <v>17</v>
      </c>
      <c r="C38" s="10" t="s">
        <v>76</v>
      </c>
      <c r="D38" s="9">
        <v>810100009</v>
      </c>
      <c r="E38" s="9">
        <v>244</v>
      </c>
      <c r="F38" s="13">
        <f t="shared" si="9"/>
        <v>10215.39</v>
      </c>
      <c r="G38" s="15">
        <v>10215.39</v>
      </c>
      <c r="H38" s="15">
        <v>0</v>
      </c>
      <c r="I38" s="15">
        <v>0</v>
      </c>
      <c r="J38" s="15">
        <f t="shared" si="10"/>
        <v>10215.39</v>
      </c>
      <c r="K38" s="15">
        <v>10215.39</v>
      </c>
      <c r="L38" s="15">
        <v>0</v>
      </c>
      <c r="M38" s="15">
        <v>0</v>
      </c>
    </row>
    <row r="39" spans="1:19" ht="93.75" x14ac:dyDescent="0.3">
      <c r="A39" s="42" t="s">
        <v>121</v>
      </c>
      <c r="B39" s="9">
        <v>17</v>
      </c>
      <c r="C39" s="10" t="s">
        <v>76</v>
      </c>
      <c r="D39" s="42">
        <v>810100010</v>
      </c>
      <c r="E39" s="9">
        <v>244</v>
      </c>
      <c r="F39" s="13">
        <f t="shared" si="9"/>
        <v>700.06</v>
      </c>
      <c r="G39" s="15">
        <v>700.06</v>
      </c>
      <c r="H39" s="15">
        <v>0</v>
      </c>
      <c r="I39" s="15">
        <v>0</v>
      </c>
      <c r="J39" s="15">
        <f t="shared" si="10"/>
        <v>698.24</v>
      </c>
      <c r="K39" s="15">
        <v>698.24</v>
      </c>
      <c r="L39" s="15">
        <v>0</v>
      </c>
      <c r="M39" s="15">
        <v>0</v>
      </c>
    </row>
    <row r="40" spans="1:19" ht="47.25" x14ac:dyDescent="0.3">
      <c r="A40" s="17" t="s">
        <v>122</v>
      </c>
      <c r="B40" s="9">
        <v>17</v>
      </c>
      <c r="C40" s="10" t="s">
        <v>76</v>
      </c>
      <c r="D40" s="40" t="s">
        <v>123</v>
      </c>
      <c r="E40" s="40" t="s">
        <v>77</v>
      </c>
      <c r="F40" s="13">
        <f t="shared" si="9"/>
        <v>646.99</v>
      </c>
      <c r="G40" s="15">
        <v>646.99</v>
      </c>
      <c r="H40" s="15">
        <v>0</v>
      </c>
      <c r="I40" s="15">
        <v>0</v>
      </c>
      <c r="J40" s="15">
        <f t="shared" si="10"/>
        <v>646.99</v>
      </c>
      <c r="K40" s="15">
        <v>646.99</v>
      </c>
      <c r="L40" s="15">
        <v>0</v>
      </c>
      <c r="M40" s="15">
        <v>0</v>
      </c>
    </row>
    <row r="41" spans="1:19" ht="133.5" customHeight="1" x14ac:dyDescent="0.3">
      <c r="A41" s="42" t="s">
        <v>124</v>
      </c>
      <c r="B41" s="9">
        <v>17</v>
      </c>
      <c r="C41" s="10" t="s">
        <v>76</v>
      </c>
      <c r="D41" s="9" t="s">
        <v>125</v>
      </c>
      <c r="E41" s="9">
        <v>244</v>
      </c>
      <c r="F41" s="13">
        <f t="shared" si="9"/>
        <v>7877.03</v>
      </c>
      <c r="G41" s="15">
        <v>405.33</v>
      </c>
      <c r="H41" s="15">
        <v>7471.7</v>
      </c>
      <c r="I41" s="15">
        <v>0</v>
      </c>
      <c r="J41" s="15">
        <f t="shared" si="10"/>
        <v>7789.0700000000006</v>
      </c>
      <c r="K41" s="15">
        <v>400.93</v>
      </c>
      <c r="L41" s="15">
        <v>7388.14</v>
      </c>
      <c r="M41" s="15">
        <v>0</v>
      </c>
    </row>
    <row r="42" spans="1:19" ht="112.5" x14ac:dyDescent="0.3">
      <c r="A42" s="42" t="s">
        <v>126</v>
      </c>
      <c r="B42" s="42">
        <v>17</v>
      </c>
      <c r="C42" s="43" t="s">
        <v>76</v>
      </c>
      <c r="D42" s="42" t="s">
        <v>127</v>
      </c>
      <c r="E42" s="42">
        <v>244</v>
      </c>
      <c r="F42" s="13">
        <f t="shared" si="9"/>
        <v>15263.16</v>
      </c>
      <c r="G42" s="15">
        <v>763.16</v>
      </c>
      <c r="H42" s="15">
        <v>14500</v>
      </c>
      <c r="I42" s="15"/>
      <c r="J42" s="15">
        <f t="shared" si="10"/>
        <v>0</v>
      </c>
      <c r="K42" s="15">
        <v>0</v>
      </c>
      <c r="L42" s="15">
        <v>0</v>
      </c>
      <c r="M42" s="15">
        <v>0</v>
      </c>
    </row>
    <row r="43" spans="1:19" s="49" customFormat="1" ht="78.75" x14ac:dyDescent="0.25">
      <c r="A43" s="44" t="s">
        <v>128</v>
      </c>
      <c r="B43" s="45" t="s">
        <v>72</v>
      </c>
      <c r="C43" s="45" t="s">
        <v>76</v>
      </c>
      <c r="D43" s="45" t="s">
        <v>129</v>
      </c>
      <c r="E43" s="45" t="s">
        <v>77</v>
      </c>
      <c r="F43" s="13">
        <f t="shared" si="9"/>
        <v>232.91849999999999</v>
      </c>
      <c r="G43" s="46">
        <v>11.62692</v>
      </c>
      <c r="H43" s="47">
        <v>2.2128999999999999</v>
      </c>
      <c r="I43" s="48">
        <v>219.07867999999999</v>
      </c>
      <c r="J43" s="15">
        <f t="shared" si="10"/>
        <v>0</v>
      </c>
      <c r="K43" s="81">
        <f>K44</f>
        <v>0</v>
      </c>
      <c r="L43" s="81">
        <v>0</v>
      </c>
      <c r="M43" s="82">
        <v>0</v>
      </c>
      <c r="N43" s="50"/>
      <c r="O43" s="50"/>
      <c r="P43" s="50"/>
      <c r="Q43" s="50"/>
      <c r="R43" s="50"/>
      <c r="S43" s="50"/>
    </row>
    <row r="44" spans="1:19" ht="131.25" x14ac:dyDescent="0.3">
      <c r="A44" s="33" t="s">
        <v>130</v>
      </c>
      <c r="B44" s="51"/>
      <c r="C44" s="52"/>
      <c r="D44" s="51"/>
      <c r="E44" s="51"/>
      <c r="F44" s="8">
        <f>F45</f>
        <v>0</v>
      </c>
      <c r="G44" s="8">
        <f>G45</f>
        <v>0</v>
      </c>
      <c r="H44" s="8">
        <f>H45</f>
        <v>0</v>
      </c>
      <c r="I44" s="8">
        <f>I45</f>
        <v>0</v>
      </c>
      <c r="J44" s="8">
        <f>J45</f>
        <v>0</v>
      </c>
      <c r="K44" s="8">
        <f>K45</f>
        <v>0</v>
      </c>
      <c r="L44" s="8">
        <f>L45</f>
        <v>0</v>
      </c>
      <c r="M44" s="8">
        <f>M45</f>
        <v>0</v>
      </c>
    </row>
    <row r="45" spans="1:19" ht="67.5" customHeight="1" x14ac:dyDescent="0.3">
      <c r="A45" s="25"/>
      <c r="B45" s="25"/>
      <c r="C45" s="26"/>
      <c r="D45" s="25"/>
      <c r="E45" s="25"/>
      <c r="F45" s="13">
        <f>G45+H45+I45</f>
        <v>0</v>
      </c>
      <c r="G45" s="14"/>
      <c r="H45" s="14"/>
      <c r="I45" s="14"/>
      <c r="J45" s="37"/>
      <c r="K45" s="15"/>
      <c r="L45" s="15"/>
      <c r="M45" s="15"/>
    </row>
    <row r="46" spans="1:19" x14ac:dyDescent="0.3">
      <c r="A46" s="53" t="s">
        <v>131</v>
      </c>
      <c r="B46" s="54"/>
      <c r="C46" s="55"/>
      <c r="D46" s="54"/>
      <c r="E46" s="54"/>
      <c r="F46" s="13">
        <f>G46+H46+I46</f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</row>
    <row r="47" spans="1:19" x14ac:dyDescent="0.3">
      <c r="A47" s="53" t="s">
        <v>132</v>
      </c>
      <c r="B47" s="54"/>
      <c r="C47" s="55"/>
      <c r="D47" s="54"/>
      <c r="E47" s="54"/>
      <c r="F47" s="13">
        <f>G47+H47+I47</f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</row>
    <row r="48" spans="1:19" ht="150" x14ac:dyDescent="0.3">
      <c r="A48" s="57" t="s">
        <v>133</v>
      </c>
      <c r="B48" s="58"/>
      <c r="C48" s="59"/>
      <c r="D48" s="58"/>
      <c r="E48" s="58"/>
      <c r="F48" s="37">
        <f t="shared" ref="F48:M48" si="11">F49+F60</f>
        <v>427208.96000000008</v>
      </c>
      <c r="G48" s="37">
        <f t="shared" si="11"/>
        <v>116037.31</v>
      </c>
      <c r="H48" s="37">
        <f t="shared" si="11"/>
        <v>63203.549999999996</v>
      </c>
      <c r="I48" s="37">
        <f t="shared" si="11"/>
        <v>247968.1</v>
      </c>
      <c r="J48" s="37">
        <f t="shared" si="11"/>
        <v>393484.22000000003</v>
      </c>
      <c r="K48" s="37">
        <f t="shared" si="11"/>
        <v>113602.90000000001</v>
      </c>
      <c r="L48" s="37">
        <f t="shared" si="11"/>
        <v>32672.489999999998</v>
      </c>
      <c r="M48" s="37">
        <f t="shared" si="11"/>
        <v>247208.83000000002</v>
      </c>
    </row>
    <row r="49" spans="1:13" ht="131.25" x14ac:dyDescent="0.3">
      <c r="A49" s="60" t="s">
        <v>134</v>
      </c>
      <c r="B49" s="61"/>
      <c r="C49" s="62"/>
      <c r="D49" s="61"/>
      <c r="E49" s="61"/>
      <c r="F49" s="63">
        <f t="shared" ref="F49:M49" si="12">SUM(F50:F59)</f>
        <v>410206.63000000006</v>
      </c>
      <c r="G49" s="63">
        <f t="shared" si="12"/>
        <v>115523.98</v>
      </c>
      <c r="H49" s="63">
        <f t="shared" si="12"/>
        <v>46714.549999999996</v>
      </c>
      <c r="I49" s="63">
        <f t="shared" si="12"/>
        <v>247968.1</v>
      </c>
      <c r="J49" s="63">
        <f t="shared" si="12"/>
        <v>387853.23000000004</v>
      </c>
      <c r="K49" s="63">
        <f t="shared" si="12"/>
        <v>113318.6</v>
      </c>
      <c r="L49" s="63">
        <f t="shared" si="12"/>
        <v>27325.8</v>
      </c>
      <c r="M49" s="63">
        <f t="shared" si="12"/>
        <v>247208.83000000002</v>
      </c>
    </row>
    <row r="50" spans="1:13" s="68" customFormat="1" ht="121.5" customHeight="1" x14ac:dyDescent="0.3">
      <c r="A50" s="118" t="s">
        <v>135</v>
      </c>
      <c r="B50" s="64">
        <v>17</v>
      </c>
      <c r="C50" s="65" t="s">
        <v>74</v>
      </c>
      <c r="D50" s="64" t="s">
        <v>136</v>
      </c>
      <c r="E50" s="64">
        <v>244</v>
      </c>
      <c r="F50" s="66">
        <f t="shared" ref="F50:F59" si="13">G50+H50+I50</f>
        <v>87076.83</v>
      </c>
      <c r="G50" s="67">
        <v>87076.83</v>
      </c>
      <c r="H50" s="67">
        <v>0</v>
      </c>
      <c r="I50" s="67">
        <v>0</v>
      </c>
      <c r="J50" s="67">
        <f>SUM(K50:M50)</f>
        <v>86983.83</v>
      </c>
      <c r="K50" s="67">
        <v>86983.83</v>
      </c>
      <c r="L50" s="67">
        <v>0</v>
      </c>
      <c r="M50" s="67">
        <v>0</v>
      </c>
    </row>
    <row r="51" spans="1:13" ht="44.25" customHeight="1" x14ac:dyDescent="0.3">
      <c r="A51" s="118"/>
      <c r="B51" s="9">
        <v>17</v>
      </c>
      <c r="C51" s="10" t="s">
        <v>74</v>
      </c>
      <c r="D51" s="9" t="s">
        <v>136</v>
      </c>
      <c r="E51" s="9">
        <v>831</v>
      </c>
      <c r="F51" s="13">
        <f t="shared" si="13"/>
        <v>1969.49</v>
      </c>
      <c r="G51" s="15">
        <v>1969.49</v>
      </c>
      <c r="H51" s="15">
        <v>0</v>
      </c>
      <c r="I51" s="15">
        <v>0</v>
      </c>
      <c r="J51" s="67">
        <f t="shared" ref="J51:J59" si="14">SUM(K51:M51)</f>
        <v>1969.49</v>
      </c>
      <c r="K51" s="15">
        <v>1969.49</v>
      </c>
      <c r="L51" s="15">
        <v>0</v>
      </c>
      <c r="M51" s="15">
        <v>0</v>
      </c>
    </row>
    <row r="52" spans="1:13" ht="45.75" customHeight="1" x14ac:dyDescent="0.3">
      <c r="A52" s="118"/>
      <c r="B52" s="9">
        <v>17</v>
      </c>
      <c r="C52" s="10" t="s">
        <v>74</v>
      </c>
      <c r="D52" s="9" t="s">
        <v>136</v>
      </c>
      <c r="E52" s="9">
        <v>853</v>
      </c>
      <c r="F52" s="13">
        <f t="shared" si="13"/>
        <v>253.96</v>
      </c>
      <c r="G52" s="15">
        <v>253.96</v>
      </c>
      <c r="H52" s="15">
        <v>0</v>
      </c>
      <c r="I52" s="15">
        <v>0</v>
      </c>
      <c r="J52" s="67">
        <f t="shared" si="14"/>
        <v>253.96</v>
      </c>
      <c r="K52" s="15">
        <v>253.96</v>
      </c>
      <c r="L52" s="15">
        <v>0</v>
      </c>
      <c r="M52" s="15">
        <v>0</v>
      </c>
    </row>
    <row r="53" spans="1:13" ht="168.75" x14ac:dyDescent="0.3">
      <c r="A53" s="69" t="s">
        <v>137</v>
      </c>
      <c r="B53" s="9">
        <v>17</v>
      </c>
      <c r="C53" s="10" t="s">
        <v>74</v>
      </c>
      <c r="D53" s="9" t="s">
        <v>138</v>
      </c>
      <c r="E53" s="9">
        <v>244</v>
      </c>
      <c r="F53" s="13">
        <f t="shared" si="13"/>
        <v>37570.53</v>
      </c>
      <c r="G53" s="15">
        <v>1845.54</v>
      </c>
      <c r="H53" s="15">
        <v>35724.99</v>
      </c>
      <c r="I53" s="15">
        <v>0</v>
      </c>
      <c r="J53" s="67">
        <f t="shared" si="14"/>
        <v>17161.32</v>
      </c>
      <c r="K53" s="15">
        <v>825.08</v>
      </c>
      <c r="L53" s="15">
        <v>16336.24</v>
      </c>
      <c r="M53" s="15">
        <v>0</v>
      </c>
    </row>
    <row r="54" spans="1:13" ht="112.5" x14ac:dyDescent="0.3">
      <c r="A54" s="70" t="s">
        <v>139</v>
      </c>
      <c r="B54" s="9"/>
      <c r="C54" s="10"/>
      <c r="D54" s="9"/>
      <c r="E54" s="9"/>
      <c r="F54" s="13">
        <f t="shared" si="13"/>
        <v>99957.25</v>
      </c>
      <c r="G54" s="15">
        <v>999.59</v>
      </c>
      <c r="H54" s="15">
        <v>989.56</v>
      </c>
      <c r="I54" s="15">
        <v>97968.1</v>
      </c>
      <c r="J54" s="67">
        <f t="shared" si="14"/>
        <v>99926.950000000012</v>
      </c>
      <c r="K54" s="15">
        <v>969.29</v>
      </c>
      <c r="L54" s="15">
        <v>989.56</v>
      </c>
      <c r="M54" s="15">
        <v>97968.1</v>
      </c>
    </row>
    <row r="55" spans="1:13" ht="51.75" customHeight="1" x14ac:dyDescent="0.3">
      <c r="A55" s="70" t="s">
        <v>140</v>
      </c>
      <c r="B55" s="9"/>
      <c r="C55" s="10"/>
      <c r="D55" s="9"/>
      <c r="E55" s="9"/>
      <c r="F55" s="13">
        <f t="shared" si="13"/>
        <v>150000</v>
      </c>
      <c r="G55" s="15">
        <v>0</v>
      </c>
      <c r="H55" s="15">
        <v>0</v>
      </c>
      <c r="I55" s="15">
        <v>150000</v>
      </c>
      <c r="J55" s="67">
        <f t="shared" si="14"/>
        <v>149240.73000000001</v>
      </c>
      <c r="K55" s="15">
        <v>0</v>
      </c>
      <c r="L55" s="15">
        <v>0</v>
      </c>
      <c r="M55" s="15">
        <v>149240.73000000001</v>
      </c>
    </row>
    <row r="56" spans="1:13" ht="56.25" x14ac:dyDescent="0.3">
      <c r="A56" s="70" t="s">
        <v>141</v>
      </c>
      <c r="B56" s="9">
        <v>17</v>
      </c>
      <c r="C56" s="10" t="s">
        <v>74</v>
      </c>
      <c r="D56" s="9" t="s">
        <v>142</v>
      </c>
      <c r="E56" s="9">
        <v>244</v>
      </c>
      <c r="F56" s="13">
        <f t="shared" si="13"/>
        <v>10000</v>
      </c>
      <c r="G56" s="15">
        <v>0</v>
      </c>
      <c r="H56" s="15">
        <v>10000</v>
      </c>
      <c r="I56" s="15"/>
      <c r="J56" s="67">
        <f t="shared" si="14"/>
        <v>10000</v>
      </c>
      <c r="K56" s="15">
        <v>0</v>
      </c>
      <c r="L56" s="15">
        <v>10000</v>
      </c>
      <c r="M56" s="15">
        <v>0</v>
      </c>
    </row>
    <row r="57" spans="1:13" ht="112.5" x14ac:dyDescent="0.3">
      <c r="A57" s="70" t="s">
        <v>143</v>
      </c>
      <c r="B57" s="9">
        <v>17</v>
      </c>
      <c r="C57" s="10" t="s">
        <v>74</v>
      </c>
      <c r="D57" s="9" t="s">
        <v>144</v>
      </c>
      <c r="E57" s="9">
        <v>244</v>
      </c>
      <c r="F57" s="13">
        <f t="shared" si="13"/>
        <v>330.34</v>
      </c>
      <c r="G57" s="15">
        <v>330.34</v>
      </c>
      <c r="H57" s="15"/>
      <c r="I57" s="15"/>
      <c r="J57" s="67">
        <f t="shared" si="14"/>
        <v>0</v>
      </c>
      <c r="K57" s="15">
        <v>0</v>
      </c>
      <c r="L57" s="15">
        <v>0</v>
      </c>
      <c r="M57" s="15">
        <v>0</v>
      </c>
    </row>
    <row r="58" spans="1:13" x14ac:dyDescent="0.3">
      <c r="A58" s="116" t="s">
        <v>145</v>
      </c>
      <c r="B58" s="9">
        <v>17</v>
      </c>
      <c r="C58" s="10" t="s">
        <v>74</v>
      </c>
      <c r="D58" s="9" t="s">
        <v>146</v>
      </c>
      <c r="E58" s="9">
        <v>243</v>
      </c>
      <c r="F58" s="13">
        <f t="shared" si="13"/>
        <v>4590.1400000000003</v>
      </c>
      <c r="G58" s="15">
        <v>4590.1400000000003</v>
      </c>
      <c r="H58" s="16">
        <v>0</v>
      </c>
      <c r="I58" s="16">
        <v>0</v>
      </c>
      <c r="J58" s="67">
        <f t="shared" si="14"/>
        <v>4590.1400000000003</v>
      </c>
      <c r="K58" s="15">
        <v>4590.1400000000003</v>
      </c>
      <c r="L58" s="15">
        <v>0</v>
      </c>
      <c r="M58" s="15">
        <v>0</v>
      </c>
    </row>
    <row r="59" spans="1:13" s="68" customFormat="1" ht="79.5" customHeight="1" x14ac:dyDescent="0.3">
      <c r="A59" s="117"/>
      <c r="B59" s="64">
        <v>17</v>
      </c>
      <c r="C59" s="65" t="s">
        <v>74</v>
      </c>
      <c r="D59" s="64" t="s">
        <v>146</v>
      </c>
      <c r="E59" s="64">
        <v>244</v>
      </c>
      <c r="F59" s="66">
        <f t="shared" si="13"/>
        <v>18458.09</v>
      </c>
      <c r="G59" s="67">
        <v>18458.09</v>
      </c>
      <c r="H59" s="67">
        <v>0</v>
      </c>
      <c r="I59" s="67">
        <v>0</v>
      </c>
      <c r="J59" s="67">
        <f t="shared" si="14"/>
        <v>17726.810000000001</v>
      </c>
      <c r="K59" s="67">
        <v>17726.810000000001</v>
      </c>
      <c r="L59" s="67">
        <v>0</v>
      </c>
      <c r="M59" s="67">
        <v>0</v>
      </c>
    </row>
    <row r="60" spans="1:13" ht="169.5" customHeight="1" x14ac:dyDescent="0.3">
      <c r="A60" s="71" t="s">
        <v>147</v>
      </c>
      <c r="B60" s="72"/>
      <c r="C60" s="73"/>
      <c r="D60" s="72"/>
      <c r="E60" s="72"/>
      <c r="F60" s="63">
        <f t="shared" ref="F60:M60" si="15">F61+F62</f>
        <v>17002.330000000002</v>
      </c>
      <c r="G60" s="63">
        <f t="shared" si="15"/>
        <v>513.33000000000004</v>
      </c>
      <c r="H60" s="63">
        <f t="shared" si="15"/>
        <v>16489</v>
      </c>
      <c r="I60" s="63">
        <f t="shared" si="15"/>
        <v>0</v>
      </c>
      <c r="J60" s="63">
        <f t="shared" si="15"/>
        <v>5630.99</v>
      </c>
      <c r="K60" s="63">
        <f t="shared" si="15"/>
        <v>284.3</v>
      </c>
      <c r="L60" s="63">
        <f t="shared" si="15"/>
        <v>5346.69</v>
      </c>
      <c r="M60" s="63">
        <f t="shared" si="15"/>
        <v>0</v>
      </c>
    </row>
    <row r="61" spans="1:13" ht="30.75" customHeight="1" x14ac:dyDescent="0.3">
      <c r="A61" s="80" t="s">
        <v>154</v>
      </c>
      <c r="B61" s="26" t="s">
        <v>72</v>
      </c>
      <c r="C61" s="26" t="s">
        <v>148</v>
      </c>
      <c r="D61" s="26" t="s">
        <v>149</v>
      </c>
      <c r="E61" s="26">
        <v>244</v>
      </c>
      <c r="F61" s="14">
        <f>SUM(G61:I61)</f>
        <v>10000</v>
      </c>
      <c r="G61" s="14">
        <v>0</v>
      </c>
      <c r="H61" s="14">
        <v>10000</v>
      </c>
      <c r="I61" s="14">
        <v>0</v>
      </c>
      <c r="J61" s="15">
        <f>SUM(K61:M61)</f>
        <v>0</v>
      </c>
      <c r="K61" s="15">
        <v>0</v>
      </c>
      <c r="L61" s="15">
        <v>0</v>
      </c>
      <c r="M61" s="15">
        <v>0</v>
      </c>
    </row>
    <row r="62" spans="1:13" ht="43.5" customHeight="1" x14ac:dyDescent="0.3">
      <c r="A62" s="25" t="s">
        <v>150</v>
      </c>
      <c r="B62" s="25">
        <v>17</v>
      </c>
      <c r="C62" s="26" t="s">
        <v>148</v>
      </c>
      <c r="D62" s="25" t="s">
        <v>151</v>
      </c>
      <c r="E62" s="25">
        <v>244</v>
      </c>
      <c r="F62" s="13">
        <f>G62+H62+I62</f>
        <v>7002.33</v>
      </c>
      <c r="G62" s="14">
        <v>513.33000000000004</v>
      </c>
      <c r="H62" s="14">
        <v>6489</v>
      </c>
      <c r="I62" s="14">
        <v>0</v>
      </c>
      <c r="J62" s="15">
        <f>SUM(K62:M62)</f>
        <v>5630.99</v>
      </c>
      <c r="K62" s="15">
        <v>284.3</v>
      </c>
      <c r="L62" s="15">
        <v>5346.69</v>
      </c>
      <c r="M62" s="15">
        <v>0</v>
      </c>
    </row>
    <row r="63" spans="1:13" ht="182.25" customHeight="1" x14ac:dyDescent="0.3">
      <c r="A63" s="74" t="s">
        <v>152</v>
      </c>
      <c r="B63" s="75"/>
      <c r="C63" s="76"/>
      <c r="D63" s="75"/>
      <c r="E63" s="75"/>
      <c r="F63" s="37">
        <f t="shared" ref="F63:M63" si="16">F64</f>
        <v>1725.6</v>
      </c>
      <c r="G63" s="37">
        <f t="shared" si="16"/>
        <v>1725.6</v>
      </c>
      <c r="H63" s="37">
        <f t="shared" si="16"/>
        <v>0</v>
      </c>
      <c r="I63" s="37">
        <f t="shared" si="16"/>
        <v>0</v>
      </c>
      <c r="J63" s="37">
        <f t="shared" si="16"/>
        <v>1693.38</v>
      </c>
      <c r="K63" s="37">
        <f t="shared" si="16"/>
        <v>1693.38</v>
      </c>
      <c r="L63" s="37">
        <f t="shared" si="16"/>
        <v>0</v>
      </c>
      <c r="M63" s="37">
        <f t="shared" si="16"/>
        <v>0</v>
      </c>
    </row>
    <row r="64" spans="1:13" ht="131.25" x14ac:dyDescent="0.3">
      <c r="A64" s="42" t="s">
        <v>153</v>
      </c>
      <c r="B64" s="9">
        <v>17</v>
      </c>
      <c r="C64" s="10" t="s">
        <v>75</v>
      </c>
      <c r="D64" s="9">
        <v>830100001</v>
      </c>
      <c r="E64" s="9"/>
      <c r="F64" s="13">
        <f>G64+H64+I64</f>
        <v>1725.6</v>
      </c>
      <c r="G64" s="15">
        <v>1725.6</v>
      </c>
      <c r="H64" s="15">
        <v>0</v>
      </c>
      <c r="I64" s="15">
        <v>0</v>
      </c>
      <c r="J64" s="15">
        <f>SUM(K64:M64)</f>
        <v>1693.38</v>
      </c>
      <c r="K64" s="15">
        <v>1693.38</v>
      </c>
      <c r="L64" s="15">
        <v>0</v>
      </c>
      <c r="M64" s="15">
        <v>0</v>
      </c>
    </row>
    <row r="65" spans="6:9" x14ac:dyDescent="0.3">
      <c r="F65" s="78"/>
      <c r="G65" s="78"/>
      <c r="H65" s="78"/>
      <c r="I65" s="78"/>
    </row>
    <row r="66" spans="6:9" x14ac:dyDescent="0.3">
      <c r="F66" s="78"/>
      <c r="G66" s="78"/>
      <c r="H66" s="78"/>
      <c r="I66" s="78"/>
    </row>
    <row r="67" spans="6:9" x14ac:dyDescent="0.3">
      <c r="F67" s="78"/>
      <c r="G67" s="78"/>
      <c r="H67" s="78"/>
      <c r="I67" s="78"/>
    </row>
    <row r="68" spans="6:9" x14ac:dyDescent="0.3">
      <c r="F68" s="78"/>
      <c r="G68" s="78"/>
      <c r="H68" s="78"/>
      <c r="I68" s="78"/>
    </row>
    <row r="69" spans="6:9" x14ac:dyDescent="0.3">
      <c r="F69" s="78"/>
      <c r="G69" s="78"/>
      <c r="H69" s="78"/>
      <c r="I69" s="78"/>
    </row>
    <row r="70" spans="6:9" x14ac:dyDescent="0.3">
      <c r="F70" s="78"/>
      <c r="G70" s="78"/>
      <c r="H70" s="78"/>
      <c r="I70" s="78"/>
    </row>
    <row r="71" spans="6:9" x14ac:dyDescent="0.3">
      <c r="F71" s="78"/>
      <c r="G71" s="78"/>
      <c r="H71" s="78"/>
      <c r="I71" s="78"/>
    </row>
    <row r="72" spans="6:9" x14ac:dyDescent="0.3">
      <c r="F72" s="78"/>
      <c r="G72" s="78"/>
      <c r="H72" s="78"/>
      <c r="I72" s="78"/>
    </row>
    <row r="73" spans="6:9" x14ac:dyDescent="0.3">
      <c r="F73" s="78"/>
      <c r="G73" s="78"/>
      <c r="H73" s="78"/>
      <c r="I73" s="78"/>
    </row>
    <row r="74" spans="6:9" x14ac:dyDescent="0.3">
      <c r="F74" s="78"/>
      <c r="G74" s="78"/>
      <c r="H74" s="78"/>
      <c r="I74" s="78"/>
    </row>
    <row r="75" spans="6:9" x14ac:dyDescent="0.3">
      <c r="F75" s="78"/>
      <c r="G75" s="78"/>
      <c r="H75" s="78"/>
      <c r="I75" s="78"/>
    </row>
    <row r="76" spans="6:9" x14ac:dyDescent="0.3">
      <c r="F76" s="78"/>
      <c r="G76" s="78"/>
      <c r="H76" s="78"/>
      <c r="I76" s="78"/>
    </row>
    <row r="77" spans="6:9" x14ac:dyDescent="0.3">
      <c r="F77" s="78"/>
      <c r="G77" s="78"/>
      <c r="H77" s="78"/>
      <c r="I77" s="78"/>
    </row>
    <row r="78" spans="6:9" x14ac:dyDescent="0.3">
      <c r="F78" s="78"/>
      <c r="G78" s="78"/>
      <c r="H78" s="78"/>
      <c r="I78" s="78"/>
    </row>
    <row r="79" spans="6:9" x14ac:dyDescent="0.3">
      <c r="F79" s="78"/>
      <c r="G79" s="78"/>
      <c r="H79" s="78"/>
      <c r="I79" s="78"/>
    </row>
    <row r="80" spans="6:9" x14ac:dyDescent="0.3">
      <c r="F80" s="78"/>
      <c r="G80" s="78"/>
      <c r="H80" s="78"/>
      <c r="I80" s="78"/>
    </row>
    <row r="81" spans="6:9" x14ac:dyDescent="0.3">
      <c r="F81" s="78"/>
      <c r="G81" s="78"/>
      <c r="H81" s="78"/>
      <c r="I81" s="78"/>
    </row>
    <row r="82" spans="6:9" x14ac:dyDescent="0.3">
      <c r="F82" s="78"/>
      <c r="G82" s="78"/>
      <c r="H82" s="78"/>
      <c r="I82" s="78"/>
    </row>
    <row r="83" spans="6:9" x14ac:dyDescent="0.3">
      <c r="F83" s="78"/>
      <c r="G83" s="78"/>
      <c r="H83" s="78"/>
      <c r="I83" s="78"/>
    </row>
    <row r="84" spans="6:9" x14ac:dyDescent="0.3">
      <c r="F84" s="78"/>
      <c r="G84" s="78"/>
      <c r="H84" s="78"/>
      <c r="I84" s="78"/>
    </row>
    <row r="85" spans="6:9" x14ac:dyDescent="0.3">
      <c r="F85" s="78"/>
      <c r="G85" s="78"/>
      <c r="H85" s="78"/>
      <c r="I85" s="78"/>
    </row>
    <row r="86" spans="6:9" x14ac:dyDescent="0.3">
      <c r="F86" s="78"/>
      <c r="G86" s="78"/>
      <c r="H86" s="78"/>
      <c r="I86" s="78"/>
    </row>
    <row r="87" spans="6:9" x14ac:dyDescent="0.3">
      <c r="F87" s="78"/>
      <c r="G87" s="78"/>
      <c r="H87" s="78"/>
      <c r="I87" s="78"/>
    </row>
    <row r="88" spans="6:9" x14ac:dyDescent="0.3">
      <c r="F88" s="78"/>
      <c r="G88" s="78"/>
      <c r="H88" s="78"/>
      <c r="I88" s="78"/>
    </row>
    <row r="89" spans="6:9" x14ac:dyDescent="0.3">
      <c r="F89" s="78"/>
      <c r="G89" s="78"/>
      <c r="H89" s="78"/>
      <c r="I89" s="78"/>
    </row>
    <row r="90" spans="6:9" x14ac:dyDescent="0.3">
      <c r="F90" s="78"/>
      <c r="G90" s="78"/>
      <c r="H90" s="78"/>
      <c r="I90" s="78"/>
    </row>
    <row r="91" spans="6:9" x14ac:dyDescent="0.3">
      <c r="F91" s="78"/>
      <c r="G91" s="78"/>
      <c r="H91" s="78"/>
      <c r="I91" s="78"/>
    </row>
    <row r="92" spans="6:9" x14ac:dyDescent="0.3">
      <c r="F92" s="78"/>
      <c r="G92" s="78"/>
      <c r="H92" s="78"/>
      <c r="I92" s="78"/>
    </row>
    <row r="93" spans="6:9" x14ac:dyDescent="0.3">
      <c r="F93" s="78"/>
      <c r="G93" s="78"/>
      <c r="H93" s="78"/>
      <c r="I93" s="78"/>
    </row>
    <row r="94" spans="6:9" x14ac:dyDescent="0.3">
      <c r="F94" s="78"/>
      <c r="G94" s="78"/>
      <c r="H94" s="78"/>
      <c r="I94" s="78"/>
    </row>
    <row r="95" spans="6:9" x14ac:dyDescent="0.3">
      <c r="F95" s="78"/>
      <c r="G95" s="78"/>
      <c r="H95" s="78"/>
      <c r="I95" s="78"/>
    </row>
    <row r="96" spans="6:9" x14ac:dyDescent="0.3">
      <c r="F96" s="78"/>
      <c r="G96" s="78"/>
      <c r="H96" s="78"/>
      <c r="I96" s="78"/>
    </row>
    <row r="97" spans="6:9" x14ac:dyDescent="0.3">
      <c r="F97" s="78"/>
      <c r="G97" s="78"/>
      <c r="H97" s="78"/>
      <c r="I97" s="78"/>
    </row>
    <row r="98" spans="6:9" x14ac:dyDescent="0.3">
      <c r="F98" s="78"/>
      <c r="G98" s="78"/>
      <c r="H98" s="78"/>
      <c r="I98" s="78"/>
    </row>
    <row r="99" spans="6:9" x14ac:dyDescent="0.3">
      <c r="F99" s="78"/>
      <c r="G99" s="78"/>
      <c r="H99" s="78"/>
      <c r="I99" s="78"/>
    </row>
    <row r="100" spans="6:9" x14ac:dyDescent="0.3">
      <c r="F100" s="78"/>
      <c r="G100" s="78"/>
      <c r="H100" s="78"/>
      <c r="I100" s="78"/>
    </row>
    <row r="101" spans="6:9" x14ac:dyDescent="0.3">
      <c r="F101" s="78"/>
      <c r="G101" s="78"/>
      <c r="H101" s="78"/>
      <c r="I101" s="78"/>
    </row>
    <row r="102" spans="6:9" x14ac:dyDescent="0.3">
      <c r="F102" s="78"/>
      <c r="G102" s="78"/>
      <c r="H102" s="78"/>
      <c r="I102" s="78"/>
    </row>
    <row r="103" spans="6:9" x14ac:dyDescent="0.3">
      <c r="F103" s="78"/>
      <c r="G103" s="78"/>
      <c r="H103" s="78"/>
      <c r="I103" s="78"/>
    </row>
    <row r="104" spans="6:9" x14ac:dyDescent="0.3">
      <c r="F104" s="78"/>
      <c r="G104" s="78"/>
      <c r="H104" s="78"/>
      <c r="I104" s="78"/>
    </row>
    <row r="105" spans="6:9" x14ac:dyDescent="0.3">
      <c r="F105" s="78"/>
      <c r="G105" s="78"/>
      <c r="H105" s="78"/>
      <c r="I105" s="78"/>
    </row>
    <row r="106" spans="6:9" x14ac:dyDescent="0.3">
      <c r="F106" s="78"/>
      <c r="G106" s="78"/>
      <c r="H106" s="78"/>
      <c r="I106" s="78"/>
    </row>
    <row r="107" spans="6:9" x14ac:dyDescent="0.3">
      <c r="F107" s="78"/>
      <c r="G107" s="78"/>
      <c r="H107" s="78"/>
      <c r="I107" s="78"/>
    </row>
    <row r="108" spans="6:9" x14ac:dyDescent="0.3">
      <c r="F108" s="78"/>
      <c r="G108" s="78"/>
      <c r="H108" s="78"/>
      <c r="I108" s="78"/>
    </row>
    <row r="109" spans="6:9" x14ac:dyDescent="0.3">
      <c r="F109" s="78"/>
      <c r="G109" s="78"/>
      <c r="H109" s="78"/>
      <c r="I109" s="78"/>
    </row>
    <row r="110" spans="6:9" x14ac:dyDescent="0.3">
      <c r="F110" s="78"/>
      <c r="G110" s="78"/>
      <c r="H110" s="78"/>
      <c r="I110" s="78"/>
    </row>
    <row r="111" spans="6:9" x14ac:dyDescent="0.3">
      <c r="F111" s="78"/>
      <c r="G111" s="78"/>
      <c r="H111" s="78"/>
      <c r="I111" s="78"/>
    </row>
    <row r="112" spans="6:9" x14ac:dyDescent="0.3">
      <c r="F112" s="78"/>
      <c r="G112" s="78"/>
      <c r="H112" s="78"/>
      <c r="I112" s="78"/>
    </row>
    <row r="113" spans="6:9" x14ac:dyDescent="0.3">
      <c r="F113" s="78"/>
      <c r="G113" s="78"/>
      <c r="H113" s="78"/>
      <c r="I113" s="78"/>
    </row>
    <row r="114" spans="6:9" x14ac:dyDescent="0.3">
      <c r="F114" s="78"/>
      <c r="G114" s="78"/>
      <c r="H114" s="78"/>
      <c r="I114" s="78"/>
    </row>
    <row r="115" spans="6:9" x14ac:dyDescent="0.3">
      <c r="F115" s="78"/>
      <c r="G115" s="78"/>
      <c r="H115" s="78"/>
      <c r="I115" s="78"/>
    </row>
    <row r="116" spans="6:9" x14ac:dyDescent="0.3">
      <c r="F116" s="78"/>
      <c r="G116" s="78"/>
      <c r="H116" s="78"/>
      <c r="I116" s="78"/>
    </row>
    <row r="117" spans="6:9" x14ac:dyDescent="0.3">
      <c r="F117" s="78"/>
      <c r="G117" s="78"/>
      <c r="H117" s="78"/>
      <c r="I117" s="78"/>
    </row>
    <row r="118" spans="6:9" x14ac:dyDescent="0.3">
      <c r="F118" s="78"/>
      <c r="G118" s="78"/>
      <c r="H118" s="78"/>
      <c r="I118" s="78"/>
    </row>
    <row r="119" spans="6:9" x14ac:dyDescent="0.3">
      <c r="F119" s="78"/>
      <c r="G119" s="78"/>
      <c r="H119" s="78"/>
      <c r="I119" s="78"/>
    </row>
    <row r="120" spans="6:9" x14ac:dyDescent="0.3">
      <c r="F120" s="78"/>
      <c r="G120" s="78"/>
      <c r="H120" s="78"/>
      <c r="I120" s="78"/>
    </row>
    <row r="121" spans="6:9" x14ac:dyDescent="0.3">
      <c r="F121" s="78"/>
      <c r="G121" s="78"/>
      <c r="H121" s="78"/>
      <c r="I121" s="78"/>
    </row>
    <row r="122" spans="6:9" x14ac:dyDescent="0.3">
      <c r="F122" s="78"/>
      <c r="G122" s="78"/>
      <c r="H122" s="78"/>
      <c r="I122" s="78"/>
    </row>
    <row r="123" spans="6:9" x14ac:dyDescent="0.3">
      <c r="F123" s="78"/>
      <c r="G123" s="78"/>
      <c r="H123" s="78"/>
      <c r="I123" s="78"/>
    </row>
    <row r="124" spans="6:9" x14ac:dyDescent="0.3">
      <c r="F124" s="78"/>
      <c r="G124" s="78"/>
      <c r="H124" s="78"/>
      <c r="I124" s="78"/>
    </row>
    <row r="125" spans="6:9" x14ac:dyDescent="0.3">
      <c r="F125" s="78"/>
      <c r="G125" s="78"/>
      <c r="H125" s="78"/>
      <c r="I125" s="78"/>
    </row>
    <row r="126" spans="6:9" x14ac:dyDescent="0.3">
      <c r="F126" s="78"/>
      <c r="G126" s="78"/>
      <c r="H126" s="78"/>
      <c r="I126" s="78"/>
    </row>
    <row r="127" spans="6:9" x14ac:dyDescent="0.3">
      <c r="F127" s="78"/>
      <c r="G127" s="78"/>
      <c r="H127" s="78"/>
      <c r="I127" s="78"/>
    </row>
    <row r="128" spans="6:9" x14ac:dyDescent="0.3">
      <c r="F128" s="78"/>
      <c r="G128" s="78"/>
      <c r="H128" s="78"/>
      <c r="I128" s="78"/>
    </row>
    <row r="129" spans="6:9" x14ac:dyDescent="0.3">
      <c r="F129" s="78"/>
      <c r="G129" s="78"/>
      <c r="H129" s="78"/>
      <c r="I129" s="78"/>
    </row>
    <row r="130" spans="6:9" x14ac:dyDescent="0.3">
      <c r="F130" s="78"/>
      <c r="G130" s="78"/>
      <c r="H130" s="78"/>
      <c r="I130" s="78"/>
    </row>
    <row r="131" spans="6:9" x14ac:dyDescent="0.3">
      <c r="F131" s="78"/>
      <c r="G131" s="78"/>
      <c r="H131" s="78"/>
      <c r="I131" s="78"/>
    </row>
    <row r="132" spans="6:9" x14ac:dyDescent="0.3">
      <c r="F132" s="78"/>
      <c r="G132" s="78"/>
      <c r="H132" s="78"/>
      <c r="I132" s="78"/>
    </row>
    <row r="133" spans="6:9" x14ac:dyDescent="0.3">
      <c r="F133" s="78"/>
      <c r="G133" s="78"/>
      <c r="H133" s="78"/>
      <c r="I133" s="78"/>
    </row>
    <row r="134" spans="6:9" x14ac:dyDescent="0.3">
      <c r="F134" s="78"/>
      <c r="G134" s="78"/>
      <c r="H134" s="78"/>
      <c r="I134" s="78"/>
    </row>
    <row r="135" spans="6:9" x14ac:dyDescent="0.3">
      <c r="F135" s="78"/>
      <c r="G135" s="78"/>
      <c r="H135" s="78"/>
      <c r="I135" s="78"/>
    </row>
    <row r="136" spans="6:9" x14ac:dyDescent="0.3">
      <c r="F136" s="78"/>
      <c r="G136" s="78"/>
      <c r="H136" s="78"/>
      <c r="I136" s="78"/>
    </row>
    <row r="137" spans="6:9" x14ac:dyDescent="0.3">
      <c r="F137" s="78"/>
      <c r="G137" s="78"/>
      <c r="H137" s="78"/>
      <c r="I137" s="78"/>
    </row>
    <row r="138" spans="6:9" x14ac:dyDescent="0.3">
      <c r="F138" s="78"/>
      <c r="G138" s="78"/>
      <c r="H138" s="78"/>
      <c r="I138" s="78"/>
    </row>
    <row r="139" spans="6:9" x14ac:dyDescent="0.3">
      <c r="F139" s="78"/>
      <c r="G139" s="78"/>
      <c r="H139" s="78"/>
      <c r="I139" s="78"/>
    </row>
    <row r="140" spans="6:9" x14ac:dyDescent="0.3">
      <c r="F140" s="78"/>
      <c r="G140" s="78"/>
      <c r="H140" s="78"/>
      <c r="I140" s="78"/>
    </row>
    <row r="141" spans="6:9" x14ac:dyDescent="0.3">
      <c r="F141" s="78"/>
      <c r="G141" s="78"/>
      <c r="H141" s="78"/>
      <c r="I141" s="78"/>
    </row>
    <row r="142" spans="6:9" x14ac:dyDescent="0.3">
      <c r="F142" s="78"/>
      <c r="G142" s="78"/>
      <c r="H142" s="78"/>
      <c r="I142" s="78"/>
    </row>
    <row r="143" spans="6:9" x14ac:dyDescent="0.3">
      <c r="F143" s="78"/>
      <c r="G143" s="78"/>
      <c r="H143" s="78"/>
      <c r="I143" s="78"/>
    </row>
    <row r="144" spans="6:9" x14ac:dyDescent="0.3">
      <c r="F144" s="78"/>
      <c r="G144" s="78"/>
      <c r="H144" s="78"/>
      <c r="I144" s="78"/>
    </row>
    <row r="145" spans="6:9" x14ac:dyDescent="0.3">
      <c r="F145" s="78"/>
      <c r="G145" s="78"/>
      <c r="H145" s="78"/>
      <c r="I145" s="78"/>
    </row>
    <row r="146" spans="6:9" x14ac:dyDescent="0.3">
      <c r="F146" s="78"/>
      <c r="G146" s="78"/>
      <c r="H146" s="78"/>
      <c r="I146" s="78"/>
    </row>
    <row r="147" spans="6:9" x14ac:dyDescent="0.3">
      <c r="F147" s="78"/>
      <c r="G147" s="78"/>
      <c r="H147" s="78"/>
      <c r="I147" s="78"/>
    </row>
    <row r="148" spans="6:9" x14ac:dyDescent="0.3">
      <c r="F148" s="78"/>
      <c r="G148" s="78"/>
      <c r="H148" s="78"/>
      <c r="I148" s="78"/>
    </row>
    <row r="149" spans="6:9" x14ac:dyDescent="0.3">
      <c r="F149" s="78"/>
      <c r="G149" s="78"/>
      <c r="H149" s="78"/>
      <c r="I149" s="78"/>
    </row>
    <row r="150" spans="6:9" x14ac:dyDescent="0.3">
      <c r="F150" s="78"/>
      <c r="G150" s="78"/>
      <c r="H150" s="78"/>
      <c r="I150" s="78"/>
    </row>
    <row r="151" spans="6:9" x14ac:dyDescent="0.3">
      <c r="F151" s="78"/>
      <c r="G151" s="78"/>
      <c r="H151" s="78"/>
      <c r="I151" s="78"/>
    </row>
    <row r="152" spans="6:9" x14ac:dyDescent="0.3">
      <c r="F152" s="78"/>
      <c r="G152" s="78"/>
      <c r="H152" s="78"/>
      <c r="I152" s="78"/>
    </row>
    <row r="153" spans="6:9" x14ac:dyDescent="0.3">
      <c r="F153" s="78"/>
      <c r="G153" s="78"/>
      <c r="H153" s="78"/>
      <c r="I153" s="78"/>
    </row>
    <row r="154" spans="6:9" x14ac:dyDescent="0.3">
      <c r="F154" s="78"/>
      <c r="G154" s="78"/>
      <c r="H154" s="78"/>
      <c r="I154" s="78"/>
    </row>
    <row r="155" spans="6:9" x14ac:dyDescent="0.3">
      <c r="F155" s="78"/>
      <c r="G155" s="78"/>
      <c r="H155" s="78"/>
      <c r="I155" s="78"/>
    </row>
    <row r="156" spans="6:9" x14ac:dyDescent="0.3">
      <c r="F156" s="78"/>
      <c r="G156" s="78"/>
      <c r="H156" s="78"/>
      <c r="I156" s="78"/>
    </row>
    <row r="157" spans="6:9" x14ac:dyDescent="0.3">
      <c r="F157" s="78"/>
      <c r="G157" s="78"/>
      <c r="H157" s="78"/>
      <c r="I157" s="78"/>
    </row>
    <row r="158" spans="6:9" x14ac:dyDescent="0.3">
      <c r="F158" s="78"/>
      <c r="G158" s="78"/>
      <c r="H158" s="78"/>
      <c r="I158" s="78"/>
    </row>
    <row r="159" spans="6:9" x14ac:dyDescent="0.3">
      <c r="F159" s="78"/>
      <c r="G159" s="78"/>
      <c r="H159" s="78"/>
      <c r="I159" s="78"/>
    </row>
    <row r="160" spans="6:9" x14ac:dyDescent="0.3">
      <c r="F160" s="78"/>
      <c r="G160" s="78"/>
      <c r="H160" s="78"/>
      <c r="I160" s="78"/>
    </row>
    <row r="161" spans="6:9" x14ac:dyDescent="0.3">
      <c r="F161" s="78"/>
      <c r="G161" s="78"/>
      <c r="H161" s="78"/>
      <c r="I161" s="78"/>
    </row>
    <row r="162" spans="6:9" x14ac:dyDescent="0.3">
      <c r="F162" s="78"/>
      <c r="G162" s="78"/>
      <c r="H162" s="78"/>
      <c r="I162" s="78"/>
    </row>
    <row r="163" spans="6:9" x14ac:dyDescent="0.3">
      <c r="F163" s="78"/>
      <c r="G163" s="78"/>
      <c r="H163" s="78"/>
      <c r="I163" s="78"/>
    </row>
    <row r="164" spans="6:9" x14ac:dyDescent="0.3">
      <c r="F164" s="78"/>
      <c r="G164" s="78"/>
      <c r="H164" s="78"/>
      <c r="I164" s="78"/>
    </row>
    <row r="165" spans="6:9" x14ac:dyDescent="0.3">
      <c r="F165" s="78"/>
      <c r="G165" s="78"/>
      <c r="H165" s="78"/>
      <c r="I165" s="78"/>
    </row>
    <row r="166" spans="6:9" x14ac:dyDescent="0.3">
      <c r="F166" s="78"/>
      <c r="G166" s="78"/>
      <c r="H166" s="78"/>
      <c r="I166" s="78"/>
    </row>
    <row r="167" spans="6:9" x14ac:dyDescent="0.3">
      <c r="F167" s="78"/>
      <c r="G167" s="78"/>
      <c r="H167" s="78"/>
      <c r="I167" s="78"/>
    </row>
  </sheetData>
  <mergeCells count="10">
    <mergeCell ref="A23:A24"/>
    <mergeCell ref="A25:A26"/>
    <mergeCell ref="A50:A52"/>
    <mergeCell ref="A58:A59"/>
    <mergeCell ref="J4:M4"/>
    <mergeCell ref="A2:I2"/>
    <mergeCell ref="A4:A5"/>
    <mergeCell ref="B4:E5"/>
    <mergeCell ref="F4:I4"/>
    <mergeCell ref="A17:A1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Расчет вМП 31.12.2019</vt:lpstr>
      <vt:lpstr>'Расчет вМП 31.12.2019'!Заголовки_для_печати</vt:lpstr>
      <vt:lpstr>'Расчет вМП 31.12.2019'!Область_печати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UKH_17</cp:lastModifiedBy>
  <cp:lastPrinted>2020-04-22T12:28:35Z</cp:lastPrinted>
  <dcterms:created xsi:type="dcterms:W3CDTF">2015-06-05T18:19:34Z</dcterms:created>
  <dcterms:modified xsi:type="dcterms:W3CDTF">2020-04-23T07:43:14Z</dcterms:modified>
</cp:coreProperties>
</file>