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1"/>
  </bookViews>
  <sheets>
    <sheet name="прил 1" sheetId="1" r:id="rId1"/>
    <sheet name="Доходы" sheetId="2" r:id="rId2"/>
  </sheets>
  <definedNames>
    <definedName name="_xlnm.Print_Titles" localSheetId="0">'прил 1'!$6:$7</definedName>
  </definedNames>
  <calcPr fullCalcOnLoad="1"/>
</workbook>
</file>

<file path=xl/sharedStrings.xml><?xml version="1.0" encoding="utf-8"?>
<sst xmlns="http://schemas.openxmlformats.org/spreadsheetml/2006/main" count="304" uniqueCount="276">
  <si>
    <t/>
  </si>
  <si>
    <t>Наименование показателя</t>
  </si>
  <si>
    <t>городского Совета депутатов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</si>
  <si>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</si>
  <si>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</si>
  <si>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</si>
  <si>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</si>
  <si>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</si>
  <si>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</si>
  <si>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</si>
  <si>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</si>
  <si>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Уменьшение прочих остатков денежных средств бюджетов</t>
  </si>
  <si>
    <t>Процент исполнения</t>
  </si>
  <si>
    <t>НАЛОГОВЫЕ И НЕНАЛОГОВЫЕ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</si>
  <si>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</si>
  <si>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</si>
  <si>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</si>
  <si>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</si>
  <si>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</si>
  <si>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</si>
  <si>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</si>
  <si>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</si>
  <si>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</si>
  <si>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</si>
  <si>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</si>
  <si>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</si>
  <si>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</si>
  <si>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</si>
  <si>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</si>
  <si>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</si>
  <si>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</si>
  <si>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</si>
  <si>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</si>
  <si>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</si>
  <si>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</si>
  <si>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</si>
  <si>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</si>
  <si>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</si>
  <si>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Земельный налог</t>
  </si>
  <si>
    <t>Земельный налог с организаций, обладающих земельным участком, расположенным в границах городских округов</t>
  </si>
  <si>
    <t>Налог на добычу общераспространенных полезных ископаемых</t>
  </si>
  <si>
    <t>Сбор за пользование объектами животного мира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</si>
  <si>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</si>
  <si>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</si>
  <si>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</si>
  <si>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</si>
  <si>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</si>
  <si>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</si>
  <si>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</si>
  <si>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</si>
  <si>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</si>
  <si>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</si>
  <si>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</si>
  <si>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</si>
  <si>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</si>
  <si>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</si>
  <si>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</si>
  <si>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</si>
  <si>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</si>
  <si>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</si>
  <si>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</si>
  <si>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</si>
  <si>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</si>
  <si>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</si>
  <si>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</si>
  <si>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</si>
  <si>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</si>
  <si>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</si>
  <si>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</si>
  <si>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</si>
  <si>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</si>
  <si>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</si>
  <si>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</si>
  <si>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</si>
  <si>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</si>
  <si>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</si>
  <si>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</si>
  <si>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</si>
  <si>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</si>
  <si>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реализацию федеральных целевых программ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</si>
  <si>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</si>
  <si>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</si>
  <si>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</si>
  <si>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 xml:space="preserve">Утверждено </t>
  </si>
  <si>
    <t xml:space="preserve">Исполнено </t>
  </si>
  <si>
    <t>тыс. рублей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</si>
  <si>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</si>
  <si>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</si>
  <si>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</si>
  <si>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</si>
  <si>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>Код бюджетной классификации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</si>
  <si>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</si>
  <si>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</si>
  <si>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имущество организаций по имуществу, входящему в Единую систему газоснабжения</t>
  </si>
  <si>
    <t>НАЛОГИ НА ТОВАРЫ (РАБОТЫ, УСЛУГИ), РЕАЛИЗУЕМЫЕ НА ТЕРРИТОРИИ РОССИЙСКОЙ ФЕДЕРАЦИИ</t>
  </si>
  <si>
    <t>к решению  Горно-Алтайского</t>
  </si>
  <si>
    <t>ПРИЛОЖЕНИЕ №  1</t>
  </si>
  <si>
    <t>от «___» ________  года № ___</t>
  </si>
  <si>
    <t>Исполнение бюджета муниципального образования "Город Горно-Алтайск" за 2017 год по источникам финансирования дефицита бюджета в разрезе кодов классификации источников финансирования дефицита бюджета</t>
  </si>
  <si>
    <t>КБК</t>
  </si>
  <si>
    <t xml:space="preserve">Дефицит бюджета </t>
  </si>
  <si>
    <t>Источники внутреннего финансирования дефицитов бюджетов:</t>
  </si>
  <si>
    <t>000 01 00 00 00 00 0000 000</t>
  </si>
  <si>
    <t>в том числе:</t>
  </si>
  <si>
    <t>000 01 02 00 00 00 0000 000</t>
  </si>
  <si>
    <t>000 01 02 00 00 00 0000 700</t>
  </si>
  <si>
    <t>Получение кредитов от кредитных организаций бюджетам городских округов в валюте Российской Федерации</t>
  </si>
  <si>
    <t>012 01 02 00 00 04 0000 710</t>
  </si>
  <si>
    <t xml:space="preserve">Погашение кредитов, предоставленных кредитными организациями в валюте Российской Федерации  </t>
  </si>
  <si>
    <t>016 01 02 00 00 00 0000 800</t>
  </si>
  <si>
    <t>016 01 03 00 00 00 0000 000</t>
  </si>
  <si>
    <t>016 01 03 01 00 00 0000 700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</si>
  <si>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Федерации, из них:</t>
  </si>
  <si>
    <t>016 01 03 01 00 04 0000 710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</si>
  <si>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</si>
  <si>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016 01 03 01 00 00 0000 800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</si>
  <si>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Федерации, из них:</t>
  </si>
  <si>
    <t>016 01 03 01 00 04 0000 810</t>
  </si>
  <si>
    <t>016 01 05 00 00 00 0000 000</t>
  </si>
  <si>
    <t>016 01 05 02 00 00 0000 500</t>
  </si>
  <si>
    <t>016 01 05 02 01 00 0000 510</t>
  </si>
  <si>
    <t>Увеличение прочих остатков денежных средств бюджетов городских округов</t>
  </si>
  <si>
    <t>016 01 05 02 01 04 0000 510</t>
  </si>
  <si>
    <t>016 01 05 02 00 00 0000 600</t>
  </si>
  <si>
    <t>016 01 05 02 01 00 0000 610</t>
  </si>
  <si>
    <t>016 01 05 02 01 04 0000 610</t>
  </si>
  <si>
    <t>016 01 06 00 00 00 0000 000</t>
  </si>
  <si>
    <t>016 01 06 08 00 00 0000 000</t>
  </si>
  <si>
    <t>016 01 06 08 00 00 0000 600</t>
  </si>
  <si>
    <t>Возврат прочих бюджетных кредитов (ссуд), предоставленных бюджетами городских округов внутри страны</t>
  </si>
  <si>
    <t>016 01 06 08 00 04 0000 640</t>
  </si>
  <si>
    <t>Исполнение бюджета муниципального образования "Город Горно-Алтайск" за 2017 год по доходам бюджета в разрезе кодов классификации доходов</t>
  </si>
  <si>
    <t>ПРИЛОЖЕНИЕ №  2</t>
  </si>
  <si>
    <t>Наименование доходов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</si>
  <si>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</si>
  <si>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</si>
  <si>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Земельный налог с физических лиц, обладающих земельным участком, расположенным в границах городских округов</t>
  </si>
  <si>
    <t>НАЛОГИ, СБОРЫ И РЕГУЛЯРНЫЕ ПЛАТЕЖИ ЗА ПОЛЬЗОВАНИЕ ПРИРОДНЫМИ РЕСУРСАМИ</t>
  </si>
  <si>
    <t xml:space="preserve">Доходы от оказания платных услуг и компенсации затрат государства </t>
  </si>
  <si>
    <t>Прочие доходы от компенсаций затрат бюджетов городских округов</t>
  </si>
  <si>
    <t>Доходы от продажи материальных и нематериальных активов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</si>
  <si>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</si>
  <si>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</si>
  <si>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</si>
  <si>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</si>
  <si>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</si>
  <si>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</si>
  <si>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Субсидия бюджетам городских округов на поддержку отрасли культуры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</si>
  <si>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</si>
  <si>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поддержку обустройства мест массового отдыха населения (городских парков)</t>
  </si>
  <si>
    <t>Субвенции бюджетам субъектов Российской Федерации и муниципальных образований</t>
  </si>
  <si>
    <t xml:space="preserve">Субвенции на обеспечение полномочий в области архивного дела в рамках подпрограммы "Библиотечное и архивное дело" государственной программы "Развитие культуры" 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</si>
  <si>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  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</si>
  <si>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</si>
  <si>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 xml:space="preserve"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</si>
  <si>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 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</si>
  <si>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</si>
  <si>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</si>
  <si>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</si>
  <si>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 xml:space="preserve">Субвенции, предоставляемые местным бюджетам муниципальных образований в Республике Алтай для осуществления уведомительной регистрации территориальных соглашений и коллективных договоров </t>
  </si>
  <si>
    <t>Субвенции бюджетам городских округов на оздоровление детей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</si>
  <si>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</si>
  <si>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</si>
  <si>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</si>
  <si>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Иные межбюджетные трансферты</t>
  </si>
  <si>
    <t>Межбюджетные трансферты, передаваемые бюджетам городских округов на финансовое обеспечение дорожной деятельности</t>
  </si>
  <si>
    <t>Доходы бюджетов городских округов от возврата остатков субсидий и субвенций прошлых лет небюджетными организациями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</si>
  <si>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</si>
  <si>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</t>
  </si>
  <si>
    <t>000 1 00 00000 00 0000 000</t>
  </si>
  <si>
    <t>000 1 01 00000 00 0000 000</t>
  </si>
  <si>
    <t>000 1 03 00000 00  0000 000</t>
  </si>
  <si>
    <t>100 1 03 02260 01 0000 110</t>
  </si>
  <si>
    <t>000 1 07 00000 00 0000 110</t>
  </si>
  <si>
    <t>000 1 08 00000 00 0000 110</t>
  </si>
  <si>
    <t>000 1 11 00000 00 0000 000</t>
  </si>
  <si>
    <t>000 1 12 00000 00 0000 000</t>
  </si>
  <si>
    <t>000 1 13 00000 00 0000 000</t>
  </si>
  <si>
    <t>012 113 02994 04 0000 130</t>
  </si>
  <si>
    <t>000 1 14 00000 00 0000 000</t>
  </si>
  <si>
    <t>000 1 16 00000 00 0 000 000</t>
  </si>
  <si>
    <t>000 1 16 03000 00 0000 140</t>
  </si>
  <si>
    <t>000 1 16 06000 01 0000 140</t>
  </si>
  <si>
    <t>000 1 16 08000 01 0000 140</t>
  </si>
  <si>
    <t>000 1 16 21000 00 0000 140</t>
  </si>
  <si>
    <t>000 1 16 25000 00 0000 140</t>
  </si>
  <si>
    <t>000 1 16 28000 01 0000 140</t>
  </si>
  <si>
    <t>000 1 16 33040 04 0000 140</t>
  </si>
  <si>
    <t>000 1 16 35020 04 0000 140</t>
  </si>
  <si>
    <t>000 1 16 43000 01 0000 140</t>
  </si>
  <si>
    <t>000 1 16 90040 04 0000 140</t>
  </si>
  <si>
    <t>000 1 17 00000 00 0000 000</t>
  </si>
  <si>
    <t>000 2 00 00000 00 0000 000</t>
  </si>
  <si>
    <t>000 2 02 00000 00 0000 000</t>
  </si>
  <si>
    <t>016 2 02 15002 04 0000 151</t>
  </si>
  <si>
    <t>016 2 02 20000 00 0000 151</t>
  </si>
  <si>
    <t>016 2 02 20051 04 0000 151</t>
  </si>
  <si>
    <t>016 2 02 20077 04 0000 151</t>
  </si>
  <si>
    <t>016 2 02 20299 04 0000 151</t>
  </si>
  <si>
    <t>016 2 02 20302 04 0000 151</t>
  </si>
  <si>
    <t>016 2 02 25027 04 0000 151</t>
  </si>
  <si>
    <t>016 2 02 25519 04 0000 151</t>
  </si>
  <si>
    <t>016 2 02 25527 04 0000 151</t>
  </si>
  <si>
    <t>016 2 02 25555 04 0000 151</t>
  </si>
  <si>
    <t>016 2 02 25560 04 0000 151</t>
  </si>
  <si>
    <t>016 2 02 29999 04 0000 151</t>
  </si>
  <si>
    <t>016 2 02 30000 00 0000 151</t>
  </si>
  <si>
    <t>016 2 02 30024 04 0000 151</t>
  </si>
  <si>
    <t>016 2 02 30029 04 0000 151</t>
  </si>
  <si>
    <t>016 2 02 35134 04 0000 151</t>
  </si>
  <si>
    <t>016 2 02 35135 04 0000 151</t>
  </si>
  <si>
    <t>016 2 02 40000 00 0000 151</t>
  </si>
  <si>
    <t>016 2 02 45390 04 0000 151</t>
  </si>
  <si>
    <t>015 2 18 04010 04 0000 180</t>
  </si>
  <si>
    <t>016 2 19 60010 04 0000 151</t>
  </si>
  <si>
    <t>000 1 08 07150 01 0000 110</t>
  </si>
  <si>
    <t xml:space="preserve"> 000 1 09 00000 00 0000 000</t>
  </si>
  <si>
    <t>000 1 16 25010 01 0000 140</t>
  </si>
  <si>
    <t>000 1 16 25030 01 0000 140</t>
  </si>
  <si>
    <t>000 1 01 02000 01 0000 110</t>
  </si>
  <si>
    <t xml:space="preserve">000 1 01 02010 01 0000 110            </t>
  </si>
  <si>
    <t>000 1 01 02020 01 0000 110</t>
  </si>
  <si>
    <t>000 1 01 02030 01 0000 110</t>
  </si>
  <si>
    <t>000 1 01 02040 01 0000 110</t>
  </si>
  <si>
    <t>000 1 03 02230 01 0000 110</t>
  </si>
  <si>
    <t>000 1 03 02240 01 0000 110</t>
  </si>
  <si>
    <t>000 1 03 02250 01 0000 110</t>
  </si>
  <si>
    <t>000 1 05 00000 00  0000 000</t>
  </si>
  <si>
    <t>000 1 05 01000 00 0000 110</t>
  </si>
  <si>
    <t>000 1 05 01010 01 0000 110</t>
  </si>
  <si>
    <t>000 1 05 01011 01 0000 110</t>
  </si>
  <si>
    <t>000 1 05 01012 01 0000 110</t>
  </si>
  <si>
    <t>000 1 05 01020 01 0000 110</t>
  </si>
  <si>
    <t>000 1 05 01021 01 0000 110</t>
  </si>
  <si>
    <t>000 1 05 01022 01 0000 110</t>
  </si>
  <si>
    <t>000 1 05 01050 01 0000 110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</si>
  <si>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</si>
  <si>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</si>
  <si>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</si>
  <si>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</si>
  <si>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</si>
  <si>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</si>
  <si>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000 1 05 04010 02 0000 110</t>
  </si>
  <si>
    <t>000 1 06 00000 00 0000 000</t>
  </si>
  <si>
    <t>000 1 06 01020 04 0000 110</t>
  </si>
  <si>
    <t>000 1 06 02000 02 0000 110</t>
  </si>
  <si>
    <t>000 1 06 02010 02 0000 110</t>
  </si>
  <si>
    <t>000 1 06 02020 02 0000 110</t>
  </si>
  <si>
    <t xml:space="preserve">000 1 06 06000 00 0000  110 </t>
  </si>
  <si>
    <t>000 1 06 06032 04 0000 110</t>
  </si>
  <si>
    <t>000 1 06 06042 04 0000 110</t>
  </si>
  <si>
    <t>000 1 07 01020 01 0000 110</t>
  </si>
  <si>
    <t>000 1 07 04010 01 0000 110</t>
  </si>
  <si>
    <t>000 1 08 03010 01 0000 110</t>
  </si>
  <si>
    <t>000 1 08 07083 01 0000 110</t>
  </si>
  <si>
    <t>000 1 11 05012 04 0000 120</t>
  </si>
  <si>
    <t>000 1 11 05024 04 0000 120</t>
  </si>
  <si>
    <t>000 1 11 09044 04 0000 120</t>
  </si>
  <si>
    <t>000 1 12 01010 01 0000 120</t>
  </si>
  <si>
    <t>000 1 12 01020 01 0000 120</t>
  </si>
  <si>
    <t>000 1 12 01030 01 0000 120</t>
  </si>
  <si>
    <t>000 1 12 01040 01 0000 120</t>
  </si>
  <si>
    <t>000 1 14 02043 04 0000 410</t>
  </si>
  <si>
    <t>000 1 14 06012 04 0000 430</t>
  </si>
  <si>
    <t>000 1 14 06024 04 0000 430</t>
  </si>
  <si>
    <t>000 1 16 03010 01 0000 140</t>
  </si>
  <si>
    <t>000 1 16 03030 01 0000 140</t>
  </si>
  <si>
    <t>000 1 16 08010 01 0000 140</t>
  </si>
  <si>
    <t>000 1 16 21040 04 0000 140</t>
  </si>
  <si>
    <t>000 1 16 08020 01 0000 140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</si>
  <si>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</si>
  <si>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000 1 16 25020 01 0000 140</t>
  </si>
  <si>
    <t>000 1 16 25050 01 0000 140</t>
  </si>
  <si>
    <t>000 1 16 25060 01 0000 140</t>
  </si>
  <si>
    <t>Денежные взыскания (штрафы) за правонарушения в области дорожного движения</t>
  </si>
  <si>
    <t>000 1 16 30030 01 0000 140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</si>
</sst>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#,"/>
    <numFmt numFmtId="165" formatCode="0.000,"/>
    <numFmt numFmtId="166" formatCode="0.00,"/>
    <numFmt numFmtId="167" formatCode="0.0,"/>
    <numFmt numFmtId="168" formatCode="_-* #,##0.0&quot;р.&quot;_-;\-* #,##0.0&quot;р.&quot;_-;_-* &quot;-&quot;?&quot;р.&quot;_-;_-@_-"/>
    <numFmt numFmtId="169" formatCode="#,##0.0_р_."/>
    <numFmt numFmtId="170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Times New Roman"/>
      <family val="0"/>
    </font>
    <font>
      <b/>
      <i/>
      <sz val="8"/>
      <name val="Arial"/>
      <family val="0"/>
    </font>
    <font>
      <b/>
      <sz val="11"/>
      <name val="Arial"/>
      <family val="0"/>
    </font>
    <font>
      <sz val="11"/>
      <name val="Calibri"/>
      <family val="2"/>
    </font>
    <font>
      <b/>
      <sz val="12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 horizontal="left"/>
      <protection/>
    </xf>
    <xf numFmtId="0" fontId="35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 horizontal="left"/>
      <protection/>
    </xf>
    <xf numFmtId="49" fontId="3" fillId="0" borderId="1">
      <alignment/>
      <protection/>
    </xf>
    <xf numFmtId="4" fontId="3" fillId="0" borderId="2">
      <alignment horizontal="right"/>
      <protection/>
    </xf>
    <xf numFmtId="4" fontId="3" fillId="0" borderId="3">
      <alignment horizontal="right"/>
      <protection/>
    </xf>
    <xf numFmtId="49" fontId="3" fillId="0" borderId="0">
      <alignment horizontal="right"/>
      <protection/>
    </xf>
    <xf numFmtId="0" fontId="3" fillId="0" borderId="1">
      <alignment/>
      <protection/>
    </xf>
    <xf numFmtId="4" fontId="3" fillId="0" borderId="4">
      <alignment horizontal="right"/>
      <protection/>
    </xf>
    <xf numFmtId="49" fontId="3" fillId="0" borderId="5">
      <alignment horizontal="center"/>
      <protection/>
    </xf>
    <xf numFmtId="4" fontId="3" fillId="0" borderId="6">
      <alignment horizontal="right"/>
      <protection/>
    </xf>
    <xf numFmtId="0" fontId="4" fillId="0" borderId="0">
      <alignment horizontal="center"/>
      <protection/>
    </xf>
    <xf numFmtId="0" fontId="4" fillId="0" borderId="1">
      <alignment/>
      <protection/>
    </xf>
    <xf numFmtId="0" fontId="3" fillId="0" borderId="7">
      <alignment horizontal="left" wrapText="1"/>
      <protection/>
    </xf>
    <xf numFmtId="0" fontId="3" fillId="0" borderId="8">
      <alignment horizontal="left" wrapText="1" indent="1"/>
      <protection/>
    </xf>
    <xf numFmtId="0" fontId="3" fillId="0" borderId="7">
      <alignment horizontal="left" wrapText="1" indent="2"/>
      <protection/>
    </xf>
    <xf numFmtId="0" fontId="3" fillId="0" borderId="9">
      <alignment horizontal="left" wrapText="1" indent="2"/>
      <protection/>
    </xf>
    <xf numFmtId="0" fontId="5" fillId="0" borderId="1">
      <alignment wrapText="1"/>
      <protection/>
    </xf>
    <xf numFmtId="0" fontId="5" fillId="0" borderId="10">
      <alignment wrapText="1"/>
      <protection/>
    </xf>
    <xf numFmtId="0" fontId="5" fillId="0" borderId="11">
      <alignment wrapText="1"/>
      <protection/>
    </xf>
    <xf numFmtId="0" fontId="3" fillId="0" borderId="0">
      <alignment horizontal="center" wrapText="1"/>
      <protection/>
    </xf>
    <xf numFmtId="49" fontId="3" fillId="0" borderId="1">
      <alignment horizontal="left"/>
      <protection/>
    </xf>
    <xf numFmtId="49" fontId="3" fillId="0" borderId="12">
      <alignment horizontal="center" wrapText="1"/>
      <protection/>
    </xf>
    <xf numFmtId="49" fontId="3" fillId="0" borderId="12">
      <alignment horizontal="left" wrapText="1"/>
      <protection/>
    </xf>
    <xf numFmtId="49" fontId="3" fillId="0" borderId="12">
      <alignment horizontal="center" shrinkToFit="1"/>
      <protection/>
    </xf>
    <xf numFmtId="49" fontId="3" fillId="0" borderId="1">
      <alignment horizontal="center"/>
      <protection/>
    </xf>
    <xf numFmtId="0" fontId="3" fillId="0" borderId="11">
      <alignment horizontal="center"/>
      <protection/>
    </xf>
    <xf numFmtId="0" fontId="3" fillId="0" borderId="0">
      <alignment horizontal="center"/>
      <protection/>
    </xf>
    <xf numFmtId="49" fontId="3" fillId="0" borderId="1">
      <alignment/>
      <protection/>
    </xf>
    <xf numFmtId="49" fontId="3" fillId="0" borderId="2">
      <alignment horizontal="center" shrinkToFit="1"/>
      <protection/>
    </xf>
    <xf numFmtId="0" fontId="3" fillId="0" borderId="11">
      <alignment/>
      <protection/>
    </xf>
    <xf numFmtId="0" fontId="3" fillId="0" borderId="1">
      <alignment horizontal="center"/>
      <protection/>
    </xf>
    <xf numFmtId="49" fontId="3" fillId="0" borderId="11">
      <alignment horizontal="center"/>
      <protection/>
    </xf>
    <xf numFmtId="49" fontId="3" fillId="0" borderId="0">
      <alignment horizontal="left"/>
      <protection/>
    </xf>
    <xf numFmtId="0" fontId="2" fillId="0" borderId="1">
      <alignment/>
      <protection/>
    </xf>
    <xf numFmtId="0" fontId="2" fillId="0" borderId="11">
      <alignment/>
      <protection/>
    </xf>
    <xf numFmtId="49" fontId="3" fillId="0" borderId="4">
      <alignment horizontal="center"/>
      <protection/>
    </xf>
    <xf numFmtId="0" fontId="4" fillId="0" borderId="13">
      <alignment horizontal="center" vertical="center" textRotation="90" wrapText="1"/>
      <protection/>
    </xf>
    <xf numFmtId="0" fontId="4" fillId="0" borderId="11">
      <alignment horizontal="center" vertical="center" textRotation="90" wrapText="1"/>
      <protection/>
    </xf>
    <xf numFmtId="0" fontId="3" fillId="0" borderId="0">
      <alignment vertical="center"/>
      <protection/>
    </xf>
    <xf numFmtId="0" fontId="4" fillId="0" borderId="13">
      <alignment horizontal="center" vertical="center" textRotation="90"/>
      <protection/>
    </xf>
    <xf numFmtId="49" fontId="3" fillId="0" borderId="10">
      <alignment horizontal="center" vertical="center" wrapText="1"/>
      <protection/>
    </xf>
    <xf numFmtId="0" fontId="4" fillId="0" borderId="14">
      <alignment/>
      <protection/>
    </xf>
    <xf numFmtId="49" fontId="6" fillId="0" borderId="15">
      <alignment horizontal="left" vertical="center" wrapText="1"/>
      <protection/>
    </xf>
    <xf numFmtId="49" fontId="3" fillId="0" borderId="16">
      <alignment horizontal="left" vertical="center" wrapText="1" indent="2"/>
      <protection/>
    </xf>
    <xf numFmtId="49" fontId="3" fillId="0" borderId="9">
      <alignment horizontal="left" vertical="center" wrapText="1" indent="3"/>
      <protection/>
    </xf>
    <xf numFmtId="49" fontId="3" fillId="0" borderId="15">
      <alignment horizontal="left" vertical="center" wrapText="1" indent="3"/>
      <protection/>
    </xf>
    <xf numFmtId="49" fontId="3" fillId="0" borderId="17">
      <alignment horizontal="left" vertical="center" wrapText="1" indent="3"/>
      <protection/>
    </xf>
    <xf numFmtId="0" fontId="6" fillId="0" borderId="14">
      <alignment horizontal="left" vertical="center" wrapText="1"/>
      <protection/>
    </xf>
    <xf numFmtId="49" fontId="3" fillId="0" borderId="11">
      <alignment horizontal="left" vertical="center" wrapText="1" indent="3"/>
      <protection/>
    </xf>
    <xf numFmtId="49" fontId="3" fillId="0" borderId="0">
      <alignment horizontal="left" vertical="center" wrapText="1" indent="3"/>
      <protection/>
    </xf>
    <xf numFmtId="49" fontId="3" fillId="0" borderId="1">
      <alignment horizontal="left" vertical="center" wrapText="1" indent="3"/>
      <protection/>
    </xf>
    <xf numFmtId="49" fontId="6" fillId="0" borderId="14">
      <alignment horizontal="left" vertical="center" wrapText="1"/>
      <protection/>
    </xf>
    <xf numFmtId="49" fontId="3" fillId="0" borderId="18">
      <alignment horizontal="center" vertical="center" wrapText="1"/>
      <protection/>
    </xf>
    <xf numFmtId="49" fontId="4" fillId="0" borderId="19">
      <alignment horizontal="center"/>
      <protection/>
    </xf>
    <xf numFmtId="49" fontId="4" fillId="0" borderId="20">
      <alignment horizontal="center" vertical="center" wrapText="1"/>
      <protection/>
    </xf>
    <xf numFmtId="49" fontId="3" fillId="0" borderId="21">
      <alignment horizontal="center" vertical="center" wrapText="1"/>
      <protection/>
    </xf>
    <xf numFmtId="49" fontId="3" fillId="0" borderId="12">
      <alignment horizontal="center" vertical="center" wrapText="1"/>
      <protection/>
    </xf>
    <xf numFmtId="49" fontId="3" fillId="0" borderId="20">
      <alignment horizontal="center" vertical="center" wrapText="1"/>
      <protection/>
    </xf>
    <xf numFmtId="49" fontId="3" fillId="0" borderId="22">
      <alignment horizontal="center" vertical="center" wrapText="1"/>
      <protection/>
    </xf>
    <xf numFmtId="49" fontId="3" fillId="0" borderId="23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1">
      <alignment horizontal="center" vertical="center" wrapText="1"/>
      <protection/>
    </xf>
    <xf numFmtId="49" fontId="4" fillId="0" borderId="19">
      <alignment horizontal="center" vertical="center" wrapText="1"/>
      <protection/>
    </xf>
    <xf numFmtId="0" fontId="3" fillId="0" borderId="10">
      <alignment horizontal="center" vertical="top"/>
      <protection/>
    </xf>
    <xf numFmtId="49" fontId="3" fillId="0" borderId="10">
      <alignment horizontal="center" vertical="top" wrapText="1"/>
      <protection/>
    </xf>
    <xf numFmtId="4" fontId="3" fillId="0" borderId="24">
      <alignment horizontal="right"/>
      <protection/>
    </xf>
    <xf numFmtId="0" fontId="3" fillId="0" borderId="25">
      <alignment/>
      <protection/>
    </xf>
    <xf numFmtId="4" fontId="3" fillId="0" borderId="18">
      <alignment horizontal="right"/>
      <protection/>
    </xf>
    <xf numFmtId="4" fontId="3" fillId="0" borderId="23">
      <alignment horizontal="right" shrinkToFit="1"/>
      <protection/>
    </xf>
    <xf numFmtId="4" fontId="3" fillId="0" borderId="0">
      <alignment horizontal="right" shrinkToFit="1"/>
      <protection/>
    </xf>
    <xf numFmtId="0" fontId="4" fillId="0" borderId="10">
      <alignment horizontal="center" vertical="top"/>
      <protection/>
    </xf>
    <xf numFmtId="0" fontId="3" fillId="0" borderId="10">
      <alignment horizontal="center" vertical="top" wrapText="1"/>
      <protection/>
    </xf>
    <xf numFmtId="0" fontId="3" fillId="0" borderId="10">
      <alignment horizontal="center" vertical="top"/>
      <protection/>
    </xf>
    <xf numFmtId="4" fontId="3" fillId="0" borderId="26">
      <alignment horizontal="right"/>
      <protection/>
    </xf>
    <xf numFmtId="0" fontId="3" fillId="0" borderId="27">
      <alignment/>
      <protection/>
    </xf>
    <xf numFmtId="4" fontId="3" fillId="0" borderId="28">
      <alignment horizontal="right"/>
      <protection/>
    </xf>
    <xf numFmtId="0" fontId="3" fillId="0" borderId="1">
      <alignment horizontal="right"/>
      <protection/>
    </xf>
    <xf numFmtId="0" fontId="4" fillId="0" borderId="10">
      <alignment horizontal="center" vertical="top"/>
      <protection/>
    </xf>
    <xf numFmtId="0" fontId="2" fillId="2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20" borderId="1">
      <alignment/>
      <protection/>
    </xf>
    <xf numFmtId="0" fontId="3" fillId="0" borderId="13">
      <alignment horizontal="center" vertical="top" wrapText="1"/>
      <protection/>
    </xf>
    <xf numFmtId="0" fontId="3" fillId="0" borderId="13">
      <alignment horizontal="center" vertical="center"/>
      <protection/>
    </xf>
    <xf numFmtId="0" fontId="2" fillId="20" borderId="29">
      <alignment/>
      <protection/>
    </xf>
    <xf numFmtId="0" fontId="3" fillId="0" borderId="30">
      <alignment horizontal="left" wrapText="1"/>
      <protection/>
    </xf>
    <xf numFmtId="0" fontId="3" fillId="0" borderId="7">
      <alignment horizontal="left" wrapText="1" indent="1"/>
      <protection/>
    </xf>
    <xf numFmtId="0" fontId="3" fillId="0" borderId="14">
      <alignment horizontal="left" wrapText="1" indent="2"/>
      <protection/>
    </xf>
    <xf numFmtId="0" fontId="2" fillId="20" borderId="31">
      <alignment/>
      <protection/>
    </xf>
    <xf numFmtId="0" fontId="9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3" fillId="0" borderId="1">
      <alignment wrapText="1"/>
      <protection/>
    </xf>
    <xf numFmtId="0" fontId="3" fillId="0" borderId="29">
      <alignment wrapText="1"/>
      <protection/>
    </xf>
    <xf numFmtId="0" fontId="3" fillId="0" borderId="11">
      <alignment horizontal="left"/>
      <protection/>
    </xf>
    <xf numFmtId="0" fontId="3" fillId="0" borderId="10">
      <alignment horizontal="center" vertical="top" wrapText="1"/>
      <protection/>
    </xf>
    <xf numFmtId="0" fontId="3" fillId="0" borderId="18">
      <alignment horizontal="center" vertical="center"/>
      <protection/>
    </xf>
    <xf numFmtId="0" fontId="2" fillId="20" borderId="32">
      <alignment/>
      <protection/>
    </xf>
    <xf numFmtId="49" fontId="3" fillId="0" borderId="19">
      <alignment horizontal="center" wrapText="1"/>
      <protection/>
    </xf>
    <xf numFmtId="49" fontId="3" fillId="0" borderId="21">
      <alignment horizontal="center" wrapText="1"/>
      <protection/>
    </xf>
    <xf numFmtId="49" fontId="3" fillId="0" borderId="20">
      <alignment horizontal="center"/>
      <protection/>
    </xf>
    <xf numFmtId="0" fontId="2" fillId="20" borderId="11">
      <alignment/>
      <protection/>
    </xf>
    <xf numFmtId="0" fontId="2" fillId="20" borderId="33">
      <alignment/>
      <protection/>
    </xf>
    <xf numFmtId="0" fontId="3" fillId="0" borderId="23">
      <alignment/>
      <protection/>
    </xf>
    <xf numFmtId="0" fontId="3" fillId="0" borderId="0">
      <alignment horizontal="center"/>
      <protection/>
    </xf>
    <xf numFmtId="49" fontId="3" fillId="0" borderId="11">
      <alignment/>
      <protection/>
    </xf>
    <xf numFmtId="49" fontId="3" fillId="0" borderId="0">
      <alignment/>
      <protection/>
    </xf>
    <xf numFmtId="0" fontId="3" fillId="0" borderId="10">
      <alignment horizontal="center" vertical="center"/>
      <protection/>
    </xf>
    <xf numFmtId="0" fontId="2" fillId="20" borderId="34">
      <alignment/>
      <protection/>
    </xf>
    <xf numFmtId="49" fontId="3" fillId="0" borderId="24">
      <alignment horizontal="center"/>
      <protection/>
    </xf>
    <xf numFmtId="49" fontId="3" fillId="0" borderId="25">
      <alignment horizontal="center"/>
      <protection/>
    </xf>
    <xf numFmtId="49" fontId="3" fillId="0" borderId="10">
      <alignment horizontal="center"/>
      <protection/>
    </xf>
    <xf numFmtId="49" fontId="3" fillId="0" borderId="10">
      <alignment horizontal="center" vertical="top" wrapText="1"/>
      <protection/>
    </xf>
    <xf numFmtId="49" fontId="3" fillId="0" borderId="10">
      <alignment horizontal="center" vertical="top" wrapText="1"/>
      <protection/>
    </xf>
    <xf numFmtId="0" fontId="2" fillId="20" borderId="35">
      <alignment/>
      <protection/>
    </xf>
    <xf numFmtId="4" fontId="3" fillId="0" borderId="10">
      <alignment horizontal="right"/>
      <protection/>
    </xf>
    <xf numFmtId="0" fontId="3" fillId="21" borderId="23">
      <alignment/>
      <protection/>
    </xf>
    <xf numFmtId="49" fontId="3" fillId="0" borderId="36">
      <alignment horizontal="center" vertical="top"/>
      <protection/>
    </xf>
    <xf numFmtId="49" fontId="2" fillId="0" borderId="0">
      <alignment/>
      <protection/>
    </xf>
    <xf numFmtId="0" fontId="3" fillId="0" borderId="0">
      <alignment horizontal="right"/>
      <protection/>
    </xf>
    <xf numFmtId="49" fontId="3" fillId="0" borderId="0">
      <alignment horizontal="right"/>
      <protection/>
    </xf>
    <xf numFmtId="0" fontId="11" fillId="0" borderId="0">
      <alignment/>
      <protection/>
    </xf>
    <xf numFmtId="0" fontId="11" fillId="0" borderId="37">
      <alignment/>
      <protection/>
    </xf>
    <xf numFmtId="49" fontId="12" fillId="0" borderId="38">
      <alignment horizontal="right"/>
      <protection/>
    </xf>
    <xf numFmtId="0" fontId="3" fillId="0" borderId="38">
      <alignment horizontal="right"/>
      <protection/>
    </xf>
    <xf numFmtId="0" fontId="11" fillId="0" borderId="1">
      <alignment/>
      <protection/>
    </xf>
    <xf numFmtId="0" fontId="3" fillId="0" borderId="18">
      <alignment horizontal="center"/>
      <protection/>
    </xf>
    <xf numFmtId="49" fontId="2" fillId="0" borderId="39">
      <alignment horizontal="center"/>
      <protection/>
    </xf>
    <xf numFmtId="14" fontId="3" fillId="0" borderId="40">
      <alignment horizontal="center"/>
      <protection/>
    </xf>
    <xf numFmtId="0" fontId="3" fillId="0" borderId="41">
      <alignment horizontal="center"/>
      <protection/>
    </xf>
    <xf numFmtId="49" fontId="3" fillId="0" borderId="42">
      <alignment horizontal="center"/>
      <protection/>
    </xf>
    <xf numFmtId="49" fontId="3" fillId="0" borderId="40">
      <alignment horizontal="center"/>
      <protection/>
    </xf>
    <xf numFmtId="0" fontId="3" fillId="0" borderId="40">
      <alignment horizontal="center"/>
      <protection/>
    </xf>
    <xf numFmtId="49" fontId="3" fillId="0" borderId="43">
      <alignment horizontal="center"/>
      <protection/>
    </xf>
    <xf numFmtId="0" fontId="8" fillId="0" borderId="23">
      <alignment/>
      <protection/>
    </xf>
    <xf numFmtId="49" fontId="3" fillId="0" borderId="36">
      <alignment horizontal="center" vertical="top" wrapText="1"/>
      <protection/>
    </xf>
    <xf numFmtId="0" fontId="3" fillId="0" borderId="44">
      <alignment horizontal="center" vertical="center"/>
      <protection/>
    </xf>
    <xf numFmtId="4" fontId="3" fillId="0" borderId="5">
      <alignment horizontal="right"/>
      <protection/>
    </xf>
    <xf numFmtId="49" fontId="3" fillId="0" borderId="27">
      <alignment horizontal="center"/>
      <protection/>
    </xf>
    <xf numFmtId="0" fontId="3" fillId="0" borderId="0">
      <alignment horizontal="left" wrapText="1"/>
      <protection/>
    </xf>
    <xf numFmtId="0" fontId="3" fillId="0" borderId="1">
      <alignment horizontal="left"/>
      <protection/>
    </xf>
    <xf numFmtId="0" fontId="3" fillId="0" borderId="8">
      <alignment horizontal="left" wrapText="1"/>
      <protection/>
    </xf>
    <xf numFmtId="0" fontId="3" fillId="0" borderId="29">
      <alignment/>
      <protection/>
    </xf>
    <xf numFmtId="0" fontId="4" fillId="0" borderId="45">
      <alignment horizontal="left" wrapText="1"/>
      <protection/>
    </xf>
    <xf numFmtId="0" fontId="3" fillId="0" borderId="4">
      <alignment horizontal="left" wrapText="1" indent="2"/>
      <protection/>
    </xf>
    <xf numFmtId="49" fontId="3" fillId="0" borderId="0">
      <alignment horizontal="center" wrapText="1"/>
      <protection/>
    </xf>
    <xf numFmtId="49" fontId="3" fillId="0" borderId="20">
      <alignment horizontal="center" wrapText="1"/>
      <protection/>
    </xf>
    <xf numFmtId="0" fontId="3" fillId="0" borderId="32">
      <alignment/>
      <protection/>
    </xf>
    <xf numFmtId="0" fontId="3" fillId="0" borderId="46">
      <alignment horizontal="center" wrapText="1"/>
      <protection/>
    </xf>
    <xf numFmtId="0" fontId="2" fillId="20" borderId="23">
      <alignment/>
      <protection/>
    </xf>
    <xf numFmtId="49" fontId="3" fillId="0" borderId="12">
      <alignment horizontal="center"/>
      <protection/>
    </xf>
    <xf numFmtId="49" fontId="3" fillId="0" borderId="0">
      <alignment horizontal="center"/>
      <protection/>
    </xf>
    <xf numFmtId="49" fontId="3" fillId="0" borderId="2">
      <alignment horizontal="center" wrapText="1"/>
      <protection/>
    </xf>
    <xf numFmtId="49" fontId="3" fillId="0" borderId="3">
      <alignment horizontal="center" wrapText="1"/>
      <protection/>
    </xf>
    <xf numFmtId="49" fontId="3" fillId="0" borderId="2">
      <alignment horizontal="center"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47" applyNumberFormat="0" applyAlignment="0" applyProtection="0"/>
    <xf numFmtId="0" fontId="37" fillId="29" borderId="48" applyNumberFormat="0" applyAlignment="0" applyProtection="0"/>
    <xf numFmtId="0" fontId="38" fillId="29" borderId="4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9" applyNumberFormat="0" applyFill="0" applyAlignment="0" applyProtection="0"/>
    <xf numFmtId="0" fontId="40" fillId="0" borderId="50" applyNumberFormat="0" applyFill="0" applyAlignment="0" applyProtection="0"/>
    <xf numFmtId="0" fontId="41" fillId="0" borderId="51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2" applyNumberFormat="0" applyFill="0" applyAlignment="0" applyProtection="0"/>
    <xf numFmtId="0" fontId="43" fillId="30" borderId="53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3" borderId="54" applyNumberFormat="0" applyFont="0" applyAlignment="0" applyProtection="0"/>
    <xf numFmtId="9" fontId="0" fillId="0" borderId="0" applyFont="0" applyFill="0" applyBorder="0" applyAlignment="0" applyProtection="0"/>
    <xf numFmtId="0" fontId="48" fillId="0" borderId="55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1" fillId="0" borderId="0" xfId="0" applyFont="1" applyAlignment="1" applyProtection="1">
      <alignment/>
      <protection locked="0"/>
    </xf>
    <xf numFmtId="0" fontId="13" fillId="0" borderId="0" xfId="177" applyNumberFormat="1" applyFont="1" applyProtection="1">
      <alignment horizontal="left" wrapText="1"/>
      <protection/>
    </xf>
    <xf numFmtId="49" fontId="13" fillId="0" borderId="0" xfId="183" applyNumberFormat="1" applyFont="1" applyProtection="1">
      <alignment horizontal="center" wrapText="1"/>
      <protection/>
    </xf>
    <xf numFmtId="49" fontId="13" fillId="0" borderId="0" xfId="189" applyNumberFormat="1" applyFont="1" applyProtection="1">
      <alignment horizontal="center"/>
      <protection/>
    </xf>
    <xf numFmtId="49" fontId="13" fillId="0" borderId="0" xfId="189" applyNumberFormat="1" applyFont="1" applyAlignment="1" applyProtection="1">
      <alignment horizontal="right"/>
      <protection/>
    </xf>
    <xf numFmtId="0" fontId="14" fillId="0" borderId="0" xfId="115" applyNumberFormat="1" applyFont="1" applyBorder="1" applyProtection="1">
      <alignment/>
      <protection/>
    </xf>
    <xf numFmtId="0" fontId="14" fillId="0" borderId="0" xfId="128" applyNumberFormat="1" applyFont="1" applyBorder="1" applyAlignment="1">
      <alignment wrapText="1"/>
      <protection/>
    </xf>
    <xf numFmtId="0" fontId="14" fillId="0" borderId="0" xfId="116" applyNumberFormat="1" applyFont="1" applyBorder="1" applyProtection="1">
      <alignment/>
      <protection/>
    </xf>
    <xf numFmtId="0" fontId="13" fillId="0" borderId="0" xfId="117" applyNumberFormat="1" applyFont="1" applyBorder="1" applyProtection="1">
      <alignment horizontal="left"/>
      <protection/>
    </xf>
    <xf numFmtId="0" fontId="13" fillId="0" borderId="0" xfId="129" applyNumberFormat="1" applyFont="1" applyBorder="1" applyProtection="1">
      <alignment horizontal="center" vertical="top"/>
      <protection/>
    </xf>
    <xf numFmtId="0" fontId="13" fillId="0" borderId="0" xfId="118" applyNumberFormat="1" applyFont="1" applyBorder="1" applyProtection="1">
      <alignment/>
      <protection/>
    </xf>
    <xf numFmtId="0" fontId="13" fillId="0" borderId="0" xfId="142" applyNumberFormat="1" applyFont="1" applyBorder="1" applyAlignment="1" applyProtection="1">
      <alignment/>
      <protection/>
    </xf>
    <xf numFmtId="0" fontId="13" fillId="0" borderId="0" xfId="142" applyNumberFormat="1" applyFont="1" applyBorder="1" applyAlignment="1">
      <alignment/>
      <protection/>
    </xf>
    <xf numFmtId="49" fontId="13" fillId="0" borderId="0" xfId="144" applyNumberFormat="1" applyFont="1" applyBorder="1" applyProtection="1">
      <alignment/>
      <protection/>
    </xf>
    <xf numFmtId="49" fontId="13" fillId="0" borderId="0" xfId="158" applyNumberFormat="1" applyFont="1" applyBorder="1" applyProtection="1">
      <alignment horizontal="right"/>
      <protection/>
    </xf>
    <xf numFmtId="0" fontId="13" fillId="0" borderId="0" xfId="119" applyNumberFormat="1" applyFont="1" applyProtection="1">
      <alignment/>
      <protection/>
    </xf>
    <xf numFmtId="0" fontId="13" fillId="0" borderId="56" xfId="122" applyNumberFormat="1" applyFont="1" applyBorder="1" applyAlignment="1" applyProtection="1">
      <alignment horizontal="center" vertical="center" wrapText="1"/>
      <protection/>
    </xf>
    <xf numFmtId="0" fontId="13" fillId="0" borderId="56" xfId="134" applyNumberFormat="1" applyFont="1" applyBorder="1" applyAlignment="1" applyProtection="1">
      <alignment horizontal="center" vertical="center" wrapText="1"/>
      <protection/>
    </xf>
    <xf numFmtId="0" fontId="51" fillId="0" borderId="56" xfId="0" applyFont="1" applyBorder="1" applyAlignment="1">
      <alignment horizontal="center" vertical="center" wrapText="1"/>
    </xf>
    <xf numFmtId="0" fontId="13" fillId="0" borderId="56" xfId="0" applyFont="1" applyBorder="1" applyAlignment="1">
      <alignment/>
    </xf>
    <xf numFmtId="0" fontId="13" fillId="0" borderId="56" xfId="0" applyFont="1" applyBorder="1" applyAlignment="1">
      <alignment horizontal="justify" wrapText="1"/>
    </xf>
    <xf numFmtId="0" fontId="15" fillId="0" borderId="56" xfId="0" applyFont="1" applyBorder="1" applyAlignment="1">
      <alignment vertical="top" wrapText="1"/>
    </xf>
    <xf numFmtId="169" fontId="13" fillId="0" borderId="56" xfId="218" applyNumberFormat="1" applyFont="1" applyBorder="1" applyAlignment="1">
      <alignment horizontal="center"/>
    </xf>
    <xf numFmtId="169" fontId="13" fillId="0" borderId="56" xfId="0" applyNumberFormat="1" applyFont="1" applyBorder="1" applyAlignment="1">
      <alignment horizontal="center"/>
    </xf>
    <xf numFmtId="0" fontId="13" fillId="0" borderId="56" xfId="0" applyFont="1" applyBorder="1" applyAlignment="1">
      <alignment horizontal="justify"/>
    </xf>
    <xf numFmtId="0" fontId="14" fillId="0" borderId="57" xfId="0" applyFont="1" applyBorder="1" applyAlignment="1">
      <alignment horizontal="justify" wrapText="1"/>
    </xf>
    <xf numFmtId="0" fontId="13" fillId="0" borderId="0" xfId="0" applyFont="1" applyAlignment="1">
      <alignment horizontal="center"/>
    </xf>
    <xf numFmtId="0" fontId="52" fillId="0" borderId="0" xfId="0" applyFont="1" applyAlignment="1" applyProtection="1">
      <alignment horizontal="center" wrapText="1"/>
      <protection locked="0"/>
    </xf>
    <xf numFmtId="0" fontId="14" fillId="0" borderId="0" xfId="117" applyNumberFormat="1" applyFont="1" applyBorder="1" applyAlignment="1" applyProtection="1">
      <alignment horizontal="center" wrapText="1"/>
      <protection/>
    </xf>
    <xf numFmtId="0" fontId="13" fillId="0" borderId="0" xfId="162" applyNumberFormat="1" applyFont="1" applyBorder="1" applyProtection="1">
      <alignment horizontal="right"/>
      <protection/>
    </xf>
    <xf numFmtId="0" fontId="14" fillId="0" borderId="56" xfId="0" applyFont="1" applyBorder="1" applyAlignment="1">
      <alignment horizontal="left" vertical="center"/>
    </xf>
    <xf numFmtId="4" fontId="13" fillId="0" borderId="56" xfId="153" applyNumberFormat="1" applyFont="1" applyBorder="1" applyAlignment="1" applyProtection="1">
      <alignment horizontal="right"/>
      <protection/>
    </xf>
    <xf numFmtId="0" fontId="14" fillId="0" borderId="56" xfId="0" applyFont="1" applyBorder="1" applyAlignment="1">
      <alignment/>
    </xf>
    <xf numFmtId="0" fontId="14" fillId="0" borderId="58" xfId="0" applyFont="1" applyBorder="1" applyAlignment="1">
      <alignment/>
    </xf>
    <xf numFmtId="0" fontId="13" fillId="0" borderId="59" xfId="0" applyNumberFormat="1" applyFont="1" applyBorder="1" applyAlignment="1">
      <alignment horizontal="justify" wrapText="1"/>
    </xf>
    <xf numFmtId="0" fontId="13" fillId="0" borderId="59" xfId="0" applyFont="1" applyBorder="1" applyAlignment="1">
      <alignment horizontal="justify" wrapText="1"/>
    </xf>
    <xf numFmtId="0" fontId="14" fillId="0" borderId="56" xfId="0" applyFont="1" applyBorder="1" applyAlignment="1">
      <alignment horizontal="left" vertical="center" wrapText="1"/>
    </xf>
    <xf numFmtId="0" fontId="13" fillId="0" borderId="56" xfId="0" applyNumberFormat="1" applyFont="1" applyBorder="1" applyAlignment="1">
      <alignment horizontal="justify" wrapText="1"/>
    </xf>
    <xf numFmtId="0" fontId="14" fillId="0" borderId="56" xfId="0" applyFont="1" applyBorder="1" applyAlignment="1">
      <alignment horizontal="justify" wrapText="1"/>
    </xf>
    <xf numFmtId="0" fontId="13" fillId="0" borderId="57" xfId="0" applyFont="1" applyBorder="1" applyAlignment="1">
      <alignment horizontal="justify" wrapText="1"/>
    </xf>
    <xf numFmtId="0" fontId="13" fillId="35" borderId="56" xfId="0" applyFont="1" applyFill="1" applyBorder="1" applyAlignment="1">
      <alignment/>
    </xf>
    <xf numFmtId="0" fontId="13" fillId="0" borderId="56" xfId="0" applyFont="1" applyBorder="1" applyAlignment="1">
      <alignment horizontal="center" vertical="center" wrapText="1"/>
    </xf>
    <xf numFmtId="170" fontId="52" fillId="0" borderId="56" xfId="218" applyNumberFormat="1" applyFont="1" applyFill="1" applyBorder="1" applyAlignment="1">
      <alignment horizontal="center"/>
    </xf>
    <xf numFmtId="170" fontId="51" fillId="0" borderId="56" xfId="218" applyNumberFormat="1" applyFont="1" applyFill="1" applyBorder="1" applyAlignment="1">
      <alignment horizontal="center"/>
    </xf>
    <xf numFmtId="170" fontId="51" fillId="0" borderId="58" xfId="218" applyNumberFormat="1" applyFont="1" applyFill="1" applyBorder="1" applyAlignment="1">
      <alignment horizontal="center"/>
    </xf>
    <xf numFmtId="170" fontId="52" fillId="0" borderId="56" xfId="0" applyNumberFormat="1" applyFont="1" applyFill="1" applyBorder="1" applyAlignment="1">
      <alignment horizontal="center"/>
    </xf>
    <xf numFmtId="0" fontId="15" fillId="0" borderId="56" xfId="0" applyFont="1" applyBorder="1" applyAlignment="1">
      <alignment horizontal="center" vertical="center" wrapText="1"/>
    </xf>
  </cellXfs>
  <cellStyles count="20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21" xfId="114"/>
    <cellStyle name="xl22" xfId="115"/>
    <cellStyle name="xl23" xfId="116"/>
    <cellStyle name="xl24" xfId="117"/>
    <cellStyle name="xl25" xfId="118"/>
    <cellStyle name="xl26" xfId="119"/>
    <cellStyle name="xl27" xfId="120"/>
    <cellStyle name="xl28" xfId="121"/>
    <cellStyle name="xl29" xfId="122"/>
    <cellStyle name="xl30" xfId="123"/>
    <cellStyle name="xl31" xfId="124"/>
    <cellStyle name="xl32" xfId="125"/>
    <cellStyle name="xl33" xfId="126"/>
    <cellStyle name="xl34" xfId="127"/>
    <cellStyle name="xl35" xfId="128"/>
    <cellStyle name="xl36" xfId="129"/>
    <cellStyle name="xl37" xfId="130"/>
    <cellStyle name="xl38" xfId="131"/>
    <cellStyle name="xl39" xfId="132"/>
    <cellStyle name="xl40" xfId="133"/>
    <cellStyle name="xl41" xfId="134"/>
    <cellStyle name="xl42" xfId="135"/>
    <cellStyle name="xl43" xfId="136"/>
    <cellStyle name="xl44" xfId="137"/>
    <cellStyle name="xl45" xfId="138"/>
    <cellStyle name="xl46" xfId="139"/>
    <cellStyle name="xl47" xfId="140"/>
    <cellStyle name="xl48" xfId="141"/>
    <cellStyle name="xl49" xfId="142"/>
    <cellStyle name="xl50" xfId="143"/>
    <cellStyle name="xl51" xfId="144"/>
    <cellStyle name="xl52" xfId="145"/>
    <cellStyle name="xl53" xfId="146"/>
    <cellStyle name="xl54" xfId="147"/>
    <cellStyle name="xl55" xfId="148"/>
    <cellStyle name="xl56" xfId="149"/>
    <cellStyle name="xl57" xfId="150"/>
    <cellStyle name="xl58" xfId="151"/>
    <cellStyle name="xl59" xfId="152"/>
    <cellStyle name="xl60" xfId="153"/>
    <cellStyle name="xl61" xfId="154"/>
    <cellStyle name="xl62" xfId="155"/>
    <cellStyle name="xl63" xfId="156"/>
    <cellStyle name="xl64" xfId="157"/>
    <cellStyle name="xl65" xfId="158"/>
    <cellStyle name="xl66" xfId="159"/>
    <cellStyle name="xl67" xfId="160"/>
    <cellStyle name="xl68" xfId="161"/>
    <cellStyle name="xl69" xfId="162"/>
    <cellStyle name="xl70" xfId="163"/>
    <cellStyle name="xl71" xfId="164"/>
    <cellStyle name="xl72" xfId="165"/>
    <cellStyle name="xl73" xfId="166"/>
    <cellStyle name="xl74" xfId="167"/>
    <cellStyle name="xl75" xfId="168"/>
    <cellStyle name="xl76" xfId="169"/>
    <cellStyle name="xl77" xfId="170"/>
    <cellStyle name="xl78" xfId="171"/>
    <cellStyle name="xl79" xfId="172"/>
    <cellStyle name="xl80" xfId="173"/>
    <cellStyle name="xl81" xfId="174"/>
    <cellStyle name="xl82" xfId="175"/>
    <cellStyle name="xl83" xfId="176"/>
    <cellStyle name="xl84" xfId="177"/>
    <cellStyle name="xl85" xfId="178"/>
    <cellStyle name="xl86" xfId="179"/>
    <cellStyle name="xl87" xfId="180"/>
    <cellStyle name="xl88" xfId="181"/>
    <cellStyle name="xl89" xfId="182"/>
    <cellStyle name="xl90" xfId="183"/>
    <cellStyle name="xl91" xfId="184"/>
    <cellStyle name="xl92" xfId="185"/>
    <cellStyle name="xl93" xfId="186"/>
    <cellStyle name="xl94" xfId="187"/>
    <cellStyle name="xl95" xfId="188"/>
    <cellStyle name="xl96" xfId="189"/>
    <cellStyle name="xl97" xfId="190"/>
    <cellStyle name="xl98" xfId="191"/>
    <cellStyle name="xl99" xfId="192"/>
    <cellStyle name="Акцент1" xfId="193"/>
    <cellStyle name="Акцент2" xfId="194"/>
    <cellStyle name="Акцент3" xfId="195"/>
    <cellStyle name="Акцент4" xfId="196"/>
    <cellStyle name="Акцент5" xfId="197"/>
    <cellStyle name="Акцент6" xfId="198"/>
    <cellStyle name="Ввод " xfId="199"/>
    <cellStyle name="Вывод" xfId="200"/>
    <cellStyle name="Вычисление" xfId="201"/>
    <cellStyle name="Currency" xfId="202"/>
    <cellStyle name="Currency [0]" xfId="203"/>
    <cellStyle name="Заголовок 1" xfId="204"/>
    <cellStyle name="Заголовок 2" xfId="205"/>
    <cellStyle name="Заголовок 3" xfId="206"/>
    <cellStyle name="Заголовок 4" xfId="207"/>
    <cellStyle name="Итог" xfId="208"/>
    <cellStyle name="Контрольная ячейка" xfId="209"/>
    <cellStyle name="Название" xfId="210"/>
    <cellStyle name="Нейтральный" xfId="211"/>
    <cellStyle name="Плохой" xfId="212"/>
    <cellStyle name="Пояснение" xfId="213"/>
    <cellStyle name="Примечание" xfId="214"/>
    <cellStyle name="Percent" xfId="215"/>
    <cellStyle name="Связанная ячейка" xfId="216"/>
    <cellStyle name="Текст предупреждения" xfId="217"/>
    <cellStyle name="Comma" xfId="218"/>
    <cellStyle name="Comma [0]" xfId="219"/>
    <cellStyle name="Хороший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="90" zoomScaleNormal="90" workbookViewId="0" topLeftCell="A1">
      <selection activeCell="B18" sqref="B18"/>
    </sheetView>
  </sheetViews>
  <sheetFormatPr defaultColWidth="8.8515625" defaultRowHeight="15"/>
  <cols>
    <col min="1" max="1" width="69.140625" style="1" customWidth="1"/>
    <col min="2" max="2" width="31.00390625" style="1" customWidth="1"/>
    <col min="3" max="3" width="16.7109375" style="1" customWidth="1"/>
    <col min="4" max="4" width="15.28125" style="1" customWidth="1"/>
    <col min="5" max="16384" width="8.8515625" style="1" customWidth="1"/>
  </cols>
  <sheetData>
    <row r="1" spans="3:4" ht="15.75">
      <c r="C1" s="27" t="s">
        <v>96</v>
      </c>
      <c r="D1" s="27"/>
    </row>
    <row r="2" spans="3:4" ht="15.75">
      <c r="C2" s="27" t="s">
        <v>95</v>
      </c>
      <c r="D2" s="27"/>
    </row>
    <row r="3" spans="3:4" ht="15.75">
      <c r="C3" s="27" t="s">
        <v>2</v>
      </c>
      <c r="D3" s="27"/>
    </row>
    <row r="4" spans="3:4" ht="15.75">
      <c r="C4" s="27" t="s">
        <v>97</v>
      </c>
      <c r="D4" s="27"/>
    </row>
    <row r="5" spans="1:4" ht="45.75" customHeight="1">
      <c r="A5" s="28" t="s">
        <v>98</v>
      </c>
      <c r="B5" s="28"/>
      <c r="C5" s="28"/>
      <c r="D5" s="28"/>
    </row>
    <row r="6" spans="1:4" ht="18.75" customHeight="1">
      <c r="A6" s="2"/>
      <c r="B6" s="3" t="s">
        <v>0</v>
      </c>
      <c r="C6" s="4" t="s">
        <v>0</v>
      </c>
      <c r="D6" s="5" t="s">
        <v>85</v>
      </c>
    </row>
    <row r="7" spans="1:4" ht="60" customHeight="1">
      <c r="A7" s="17" t="s">
        <v>1</v>
      </c>
      <c r="B7" s="18" t="s">
        <v>99</v>
      </c>
      <c r="C7" s="19" t="s">
        <v>83</v>
      </c>
      <c r="D7" s="19" t="s">
        <v>84</v>
      </c>
    </row>
    <row r="8" spans="1:4" ht="15.75">
      <c r="A8" s="25" t="s">
        <v>100</v>
      </c>
      <c r="B8" s="20"/>
      <c r="C8" s="23">
        <v>-42612.62195</v>
      </c>
      <c r="D8" s="23">
        <v>4902.7</v>
      </c>
    </row>
    <row r="9" spans="1:4" ht="19.5" customHeight="1">
      <c r="A9" s="21" t="s">
        <v>101</v>
      </c>
      <c r="B9" s="47" t="s">
        <v>102</v>
      </c>
      <c r="C9" s="23">
        <f>+C11+C15+C20+C27</f>
        <v>42612.62195000014</v>
      </c>
      <c r="D9" s="23">
        <f>+D11+D15+D20+D27</f>
        <v>4902.699999999628</v>
      </c>
    </row>
    <row r="10" spans="1:4" ht="15.75">
      <c r="A10" s="21" t="s">
        <v>103</v>
      </c>
      <c r="B10" s="22"/>
      <c r="C10" s="23"/>
      <c r="D10" s="23"/>
    </row>
    <row r="11" spans="1:4" ht="15.75">
      <c r="A11" s="21" t="s">
        <v>3</v>
      </c>
      <c r="B11" s="47" t="s">
        <v>104</v>
      </c>
      <c r="C11" s="23">
        <f>C12+C14</f>
        <v>-1885.644069999922</v>
      </c>
      <c r="D11" s="23">
        <f>D12+D14</f>
        <v>-2500</v>
      </c>
    </row>
    <row r="12" spans="1:4" ht="31.5">
      <c r="A12" s="21" t="s">
        <v>4</v>
      </c>
      <c r="B12" s="47" t="s">
        <v>105</v>
      </c>
      <c r="C12" s="23">
        <f>C13</f>
        <v>1100614.35593</v>
      </c>
      <c r="D12" s="23">
        <f>D13</f>
        <v>1100000</v>
      </c>
    </row>
    <row r="13" spans="1:4" ht="31.5">
      <c r="A13" s="21" t="s">
        <v>106</v>
      </c>
      <c r="B13" s="47" t="s">
        <v>107</v>
      </c>
      <c r="C13" s="23">
        <v>1100614.35593</v>
      </c>
      <c r="D13" s="23">
        <v>1100000</v>
      </c>
    </row>
    <row r="14" spans="1:4" ht="31.5">
      <c r="A14" s="21" t="s">
        <v>108</v>
      </c>
      <c r="B14" s="47" t="s">
        <v>109</v>
      </c>
      <c r="C14" s="23">
        <v>-1102500</v>
      </c>
      <c r="D14" s="23">
        <v>-1102500</v>
      </c>
    </row>
    <row r="15" spans="1:4" ht="31.5">
      <c r="A15" s="21" t="s">
        <v>86</v>
      </c>
      <c r="B15" s="47" t="s">
        <v>110</v>
      </c>
      <c r="C15" s="23">
        <f>C16+C18</f>
        <v>0</v>
      </c>
      <c r="D15" s="23">
        <f>D16+D18</f>
        <v>0</v>
      </c>
    </row>
    <row r="16" spans="1:4" ht="31.5">
      <c r="A16" s="21" t="s">
        <v>87</v>
      </c>
      <c r="B16" s="47" t="s">
        <v>111</v>
      </c>
      <c r="C16" s="23">
        <f>C17</f>
        <v>170000</v>
      </c>
      <c r="D16" s="23">
        <f>D17</f>
        <v>446000</v>
      </c>
    </row>
    <row r="17" spans="1:4" ht="47.25">
      <c r="A17" s="21" t="s">
        <v>112</v>
      </c>
      <c r="B17" s="47" t="s">
        <v>113</v>
      </c>
      <c r="C17" s="23">
        <v>170000</v>
      </c>
      <c r="D17" s="23">
        <v>446000</v>
      </c>
    </row>
    <row r="18" spans="1:4" ht="47.25">
      <c r="A18" s="21" t="s">
        <v>114</v>
      </c>
      <c r="B18" s="47" t="s">
        <v>115</v>
      </c>
      <c r="C18" s="23">
        <f>+C19</f>
        <v>-170000</v>
      </c>
      <c r="D18" s="23">
        <f>+D19</f>
        <v>-446000</v>
      </c>
    </row>
    <row r="19" spans="1:4" ht="47.25">
      <c r="A19" s="21" t="s">
        <v>116</v>
      </c>
      <c r="B19" s="47" t="s">
        <v>117</v>
      </c>
      <c r="C19" s="23">
        <v>-170000</v>
      </c>
      <c r="D19" s="23">
        <v>-446000</v>
      </c>
    </row>
    <row r="20" spans="1:4" ht="15.75">
      <c r="A20" s="21" t="s">
        <v>6</v>
      </c>
      <c r="B20" s="47" t="s">
        <v>118</v>
      </c>
      <c r="C20" s="23">
        <f>C21+C24</f>
        <v>42612.62195000006</v>
      </c>
      <c r="D20" s="23">
        <f>D21+D24</f>
        <v>4017.0999999996275</v>
      </c>
    </row>
    <row r="21" spans="1:4" ht="15.75">
      <c r="A21" s="21" t="s">
        <v>7</v>
      </c>
      <c r="B21" s="47" t="s">
        <v>119</v>
      </c>
      <c r="C21" s="23">
        <f>C22</f>
        <v>-3275787.05936</v>
      </c>
      <c r="D21" s="23">
        <f>D22</f>
        <v>-3452767.7</v>
      </c>
    </row>
    <row r="22" spans="1:4" ht="15.75">
      <c r="A22" s="21" t="s">
        <v>8</v>
      </c>
      <c r="B22" s="47" t="s">
        <v>120</v>
      </c>
      <c r="C22" s="23">
        <f>C23</f>
        <v>-3275787.05936</v>
      </c>
      <c r="D22" s="23">
        <f>D23</f>
        <v>-3452767.7</v>
      </c>
    </row>
    <row r="23" spans="1:4" ht="31.5">
      <c r="A23" s="21" t="s">
        <v>121</v>
      </c>
      <c r="B23" s="47" t="s">
        <v>122</v>
      </c>
      <c r="C23" s="23">
        <f>-3277287.05936+1500</f>
        <v>-3275787.05936</v>
      </c>
      <c r="D23" s="23">
        <v>-3452767.7</v>
      </c>
    </row>
    <row r="24" spans="1:4" ht="15.75">
      <c r="A24" s="21" t="s">
        <v>9</v>
      </c>
      <c r="B24" s="47" t="s">
        <v>123</v>
      </c>
      <c r="C24" s="23">
        <f>C25</f>
        <v>3318399.68131</v>
      </c>
      <c r="D24" s="23">
        <f>D25</f>
        <v>3456784.8</v>
      </c>
    </row>
    <row r="25" spans="1:4" ht="15.75">
      <c r="A25" s="21" t="s">
        <v>11</v>
      </c>
      <c r="B25" s="47" t="s">
        <v>124</v>
      </c>
      <c r="C25" s="23">
        <f>C26</f>
        <v>3318399.68131</v>
      </c>
      <c r="D25" s="23">
        <f>D26</f>
        <v>3456784.8</v>
      </c>
    </row>
    <row r="26" spans="1:4" ht="31.5">
      <c r="A26" s="21" t="s">
        <v>10</v>
      </c>
      <c r="B26" s="47" t="s">
        <v>125</v>
      </c>
      <c r="C26" s="23">
        <f>3319899.68131-1500</f>
        <v>3318399.68131</v>
      </c>
      <c r="D26" s="23">
        <v>3456784.8</v>
      </c>
    </row>
    <row r="27" spans="1:4" ht="31.5">
      <c r="A27" s="21" t="s">
        <v>5</v>
      </c>
      <c r="B27" s="47" t="s">
        <v>126</v>
      </c>
      <c r="C27" s="23">
        <f aca="true" t="shared" si="0" ref="C27:D29">C28</f>
        <v>1885.64407</v>
      </c>
      <c r="D27" s="23">
        <f t="shared" si="0"/>
        <v>3385.6</v>
      </c>
    </row>
    <row r="28" spans="1:4" ht="31.5">
      <c r="A28" s="21" t="s">
        <v>88</v>
      </c>
      <c r="B28" s="47" t="s">
        <v>127</v>
      </c>
      <c r="C28" s="24">
        <f t="shared" si="0"/>
        <v>1885.64407</v>
      </c>
      <c r="D28" s="24">
        <f t="shared" si="0"/>
        <v>3385.6</v>
      </c>
    </row>
    <row r="29" spans="1:4" ht="31.5">
      <c r="A29" s="21" t="s">
        <v>89</v>
      </c>
      <c r="B29" s="47" t="s">
        <v>128</v>
      </c>
      <c r="C29" s="24">
        <f t="shared" si="0"/>
        <v>1885.64407</v>
      </c>
      <c r="D29" s="24">
        <f t="shared" si="0"/>
        <v>3385.6</v>
      </c>
    </row>
    <row r="30" spans="1:4" ht="31.5">
      <c r="A30" s="21" t="s">
        <v>129</v>
      </c>
      <c r="B30" s="47" t="s">
        <v>130</v>
      </c>
      <c r="C30" s="24">
        <f>1885.64407</f>
        <v>1885.64407</v>
      </c>
      <c r="D30" s="24">
        <v>3385.6</v>
      </c>
    </row>
  </sheetData>
  <sheetProtection/>
  <mergeCells count="5">
    <mergeCell ref="C1:D1"/>
    <mergeCell ref="C2:D2"/>
    <mergeCell ref="C3:D3"/>
    <mergeCell ref="C4:D4"/>
    <mergeCell ref="A5:D5"/>
  </mergeCells>
  <printOptions/>
  <pageMargins left="0.7874015748031497" right="0.5905511811023623" top="0.5905511811023623" bottom="0.3937007874015748" header="0" footer="0"/>
  <pageSetup fitToHeight="0" fitToWidth="1" horizontalDpi="600" verticalDpi="600" orientation="portrait" paperSize="9" scale="68" r:id="rId1"/>
  <headerFoot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7"/>
  <sheetViews>
    <sheetView tabSelected="1" workbookViewId="0" topLeftCell="A121">
      <selection activeCell="B126" sqref="B126"/>
    </sheetView>
  </sheetViews>
  <sheetFormatPr defaultColWidth="8.8515625" defaultRowHeight="15"/>
  <cols>
    <col min="1" max="1" width="51.8515625" style="1" customWidth="1"/>
    <col min="2" max="2" width="27.140625" style="1" customWidth="1"/>
    <col min="3" max="3" width="14.57421875" style="1" customWidth="1"/>
    <col min="4" max="4" width="15.57421875" style="1" customWidth="1"/>
    <col min="5" max="5" width="15.8515625" style="1" customWidth="1"/>
    <col min="6" max="16384" width="8.8515625" style="1" customWidth="1"/>
  </cols>
  <sheetData>
    <row r="1" spans="1:5" ht="16.5" customHeight="1">
      <c r="A1" s="6"/>
      <c r="B1" s="7"/>
      <c r="C1" s="7"/>
      <c r="D1" s="27" t="s">
        <v>132</v>
      </c>
      <c r="E1" s="27"/>
    </row>
    <row r="2" spans="1:5" ht="16.5" customHeight="1">
      <c r="A2" s="8"/>
      <c r="B2" s="7"/>
      <c r="C2" s="7"/>
      <c r="D2" s="27" t="s">
        <v>95</v>
      </c>
      <c r="E2" s="27"/>
    </row>
    <row r="3" spans="1:5" ht="13.5" customHeight="1">
      <c r="A3" s="9"/>
      <c r="B3" s="10"/>
      <c r="C3" s="10"/>
      <c r="D3" s="27" t="s">
        <v>2</v>
      </c>
      <c r="E3" s="27"/>
    </row>
    <row r="4" spans="1:5" ht="13.5" customHeight="1">
      <c r="A4" s="11"/>
      <c r="B4" s="12"/>
      <c r="C4" s="13"/>
      <c r="D4" s="27" t="s">
        <v>97</v>
      </c>
      <c r="E4" s="27"/>
    </row>
    <row r="5" spans="1:5" ht="13.5" customHeight="1">
      <c r="A5" s="9"/>
      <c r="B5" s="9"/>
      <c r="C5" s="14"/>
      <c r="D5" s="15"/>
      <c r="E5" s="30"/>
    </row>
    <row r="6" spans="1:5" ht="33.75" customHeight="1">
      <c r="A6" s="29" t="s">
        <v>131</v>
      </c>
      <c r="B6" s="29"/>
      <c r="C6" s="29"/>
      <c r="D6" s="29"/>
      <c r="E6" s="29"/>
    </row>
    <row r="7" spans="1:5" ht="15" customHeight="1">
      <c r="A7" s="16"/>
      <c r="B7" s="16"/>
      <c r="C7" s="16"/>
      <c r="D7" s="16"/>
      <c r="E7" s="16" t="s">
        <v>85</v>
      </c>
    </row>
    <row r="8" spans="1:5" ht="36" customHeight="1">
      <c r="A8" s="42" t="s">
        <v>133</v>
      </c>
      <c r="B8" s="42" t="s">
        <v>90</v>
      </c>
      <c r="C8" s="42" t="s">
        <v>83</v>
      </c>
      <c r="D8" s="42" t="s">
        <v>84</v>
      </c>
      <c r="E8" s="42" t="s">
        <v>12</v>
      </c>
    </row>
    <row r="9" spans="1:5" ht="15.75">
      <c r="A9" s="31" t="s">
        <v>13</v>
      </c>
      <c r="B9" s="31" t="s">
        <v>169</v>
      </c>
      <c r="C9" s="43">
        <f>+C10+C16+C21+C37+C45+C48+C53+C57+C62+C68+C93+C64</f>
        <v>847048.564</v>
      </c>
      <c r="D9" s="43">
        <f>+D10+D16+D21+D37+D45+D48+D53+D57+D62+D68+D93+D64</f>
        <v>807159.9999999999</v>
      </c>
      <c r="E9" s="32">
        <f>D9/C9*100</f>
        <v>95.29087638002298</v>
      </c>
    </row>
    <row r="10" spans="1:5" ht="15.75">
      <c r="A10" s="31" t="s">
        <v>14</v>
      </c>
      <c r="B10" s="31" t="s">
        <v>170</v>
      </c>
      <c r="C10" s="43">
        <f>+C11</f>
        <v>460577.972</v>
      </c>
      <c r="D10" s="43">
        <f>+D11</f>
        <v>461991.9</v>
      </c>
      <c r="E10" s="32">
        <f>D10/C10*100</f>
        <v>100.30698993133784</v>
      </c>
    </row>
    <row r="11" spans="1:5" ht="15.75">
      <c r="A11" s="33" t="s">
        <v>134</v>
      </c>
      <c r="B11" s="34" t="s">
        <v>219</v>
      </c>
      <c r="C11" s="43">
        <f>+C12+C13+C14+C15</f>
        <v>460577.972</v>
      </c>
      <c r="D11" s="43">
        <f>+D12+D13+D14+D15</f>
        <v>461991.9</v>
      </c>
      <c r="E11" s="32">
        <f aca="true" t="shared" si="0" ref="E11:E63">D11/C11*100</f>
        <v>100.30698993133784</v>
      </c>
    </row>
    <row r="12" spans="1:5" ht="94.5">
      <c r="A12" s="35" t="s">
        <v>15</v>
      </c>
      <c r="B12" s="22" t="s">
        <v>220</v>
      </c>
      <c r="C12" s="44">
        <f>423500+20049.972+4800+3698</f>
        <v>452047.972</v>
      </c>
      <c r="D12" s="44">
        <v>453465.5</v>
      </c>
      <c r="E12" s="32">
        <f t="shared" si="0"/>
        <v>100.31357910836948</v>
      </c>
    </row>
    <row r="13" spans="1:5" ht="94.5" customHeight="1">
      <c r="A13" s="35" t="s">
        <v>135</v>
      </c>
      <c r="B13" s="22" t="s">
        <v>221</v>
      </c>
      <c r="C13" s="44">
        <f>1000+550</f>
        <v>1550</v>
      </c>
      <c r="D13" s="44">
        <v>1557.5</v>
      </c>
      <c r="E13" s="32">
        <f t="shared" si="0"/>
        <v>100.48387096774194</v>
      </c>
    </row>
    <row r="14" spans="1:5" ht="63">
      <c r="A14" s="36" t="s">
        <v>16</v>
      </c>
      <c r="B14" s="22" t="s">
        <v>222</v>
      </c>
      <c r="C14" s="44">
        <f>2100+1920</f>
        <v>4020</v>
      </c>
      <c r="D14" s="44">
        <v>4007.9</v>
      </c>
      <c r="E14" s="32">
        <f t="shared" si="0"/>
        <v>99.69900497512438</v>
      </c>
    </row>
    <row r="15" spans="1:5" ht="110.25">
      <c r="A15" s="35" t="s">
        <v>17</v>
      </c>
      <c r="B15" s="22" t="s">
        <v>223</v>
      </c>
      <c r="C15" s="45">
        <f>3100-140</f>
        <v>2960</v>
      </c>
      <c r="D15" s="45">
        <v>2961</v>
      </c>
      <c r="E15" s="32">
        <f t="shared" si="0"/>
        <v>100.03378378378378</v>
      </c>
    </row>
    <row r="16" spans="1:5" ht="47.25">
      <c r="A16" s="37" t="s">
        <v>94</v>
      </c>
      <c r="B16" s="33" t="s">
        <v>171</v>
      </c>
      <c r="C16" s="43">
        <f>C17+C18+C19+C20</f>
        <v>7160</v>
      </c>
      <c r="D16" s="43">
        <f>D17+D18+D19+D20</f>
        <v>6813.500000000001</v>
      </c>
      <c r="E16" s="32">
        <f t="shared" si="0"/>
        <v>95.16061452513968</v>
      </c>
    </row>
    <row r="17" spans="1:5" ht="94.5">
      <c r="A17" s="36" t="s">
        <v>18</v>
      </c>
      <c r="B17" s="20" t="s">
        <v>224</v>
      </c>
      <c r="C17" s="45">
        <v>2300</v>
      </c>
      <c r="D17" s="45">
        <v>2799.7</v>
      </c>
      <c r="E17" s="32">
        <f t="shared" si="0"/>
        <v>121.72608695652174</v>
      </c>
    </row>
    <row r="18" spans="1:5" ht="110.25">
      <c r="A18" s="38" t="s">
        <v>19</v>
      </c>
      <c r="B18" s="20" t="s">
        <v>225</v>
      </c>
      <c r="C18" s="45">
        <v>60</v>
      </c>
      <c r="D18" s="45">
        <v>28.4</v>
      </c>
      <c r="E18" s="32">
        <f t="shared" si="0"/>
        <v>47.333333333333336</v>
      </c>
    </row>
    <row r="19" spans="1:5" ht="94.5">
      <c r="A19" s="21" t="s">
        <v>20</v>
      </c>
      <c r="B19" s="20" t="s">
        <v>226</v>
      </c>
      <c r="C19" s="45">
        <v>4800</v>
      </c>
      <c r="D19" s="45">
        <v>4527.6</v>
      </c>
      <c r="E19" s="32">
        <f t="shared" si="0"/>
        <v>94.325</v>
      </c>
    </row>
    <row r="20" spans="1:5" ht="94.5">
      <c r="A20" s="21" t="s">
        <v>21</v>
      </c>
      <c r="B20" s="20" t="s">
        <v>172</v>
      </c>
      <c r="C20" s="45"/>
      <c r="D20" s="45">
        <v>-542.2</v>
      </c>
      <c r="E20" s="32"/>
    </row>
    <row r="21" spans="1:5" ht="15.75">
      <c r="A21" s="33" t="s">
        <v>22</v>
      </c>
      <c r="B21" s="33" t="s">
        <v>227</v>
      </c>
      <c r="C21" s="43">
        <f>C30+C22+C33+C35</f>
        <v>201850</v>
      </c>
      <c r="D21" s="43">
        <f>D30+D22+D33+D35</f>
        <v>177141.40000000002</v>
      </c>
      <c r="E21" s="32">
        <f t="shared" si="0"/>
        <v>87.75892989843945</v>
      </c>
    </row>
    <row r="22" spans="1:5" ht="31.5">
      <c r="A22" s="21" t="s">
        <v>23</v>
      </c>
      <c r="B22" s="20" t="s">
        <v>228</v>
      </c>
      <c r="C22" s="44">
        <f>C23+C26+C29</f>
        <v>172400</v>
      </c>
      <c r="D22" s="44">
        <f>D23+D26+D29</f>
        <v>147655.7</v>
      </c>
      <c r="E22" s="32">
        <f t="shared" si="0"/>
        <v>85.64715777262182</v>
      </c>
    </row>
    <row r="23" spans="1:5" ht="47.25">
      <c r="A23" s="21" t="s">
        <v>24</v>
      </c>
      <c r="B23" s="20" t="s">
        <v>229</v>
      </c>
      <c r="C23" s="44">
        <f>C24+C25</f>
        <v>119100</v>
      </c>
      <c r="D23" s="44">
        <f>D24+D25</f>
        <v>94207.09999999999</v>
      </c>
      <c r="E23" s="32">
        <f t="shared" si="0"/>
        <v>79.09916036943744</v>
      </c>
    </row>
    <row r="24" spans="1:5" ht="47.25">
      <c r="A24" s="21" t="s">
        <v>24</v>
      </c>
      <c r="B24" s="20" t="s">
        <v>230</v>
      </c>
      <c r="C24" s="44">
        <f>125300-6200</f>
        <v>119100</v>
      </c>
      <c r="D24" s="44">
        <v>94160.7</v>
      </c>
      <c r="E24" s="32">
        <f t="shared" si="0"/>
        <v>79.06020151133501</v>
      </c>
    </row>
    <row r="25" spans="1:5" ht="63">
      <c r="A25" s="21" t="s">
        <v>25</v>
      </c>
      <c r="B25" s="20" t="s">
        <v>231</v>
      </c>
      <c r="C25" s="44"/>
      <c r="D25" s="44">
        <v>46.4</v>
      </c>
      <c r="E25" s="32"/>
    </row>
    <row r="26" spans="1:5" ht="45.75" customHeight="1">
      <c r="A26" s="21" t="s">
        <v>26</v>
      </c>
      <c r="B26" s="20" t="s">
        <v>232</v>
      </c>
      <c r="C26" s="44">
        <f>C27+C28</f>
        <v>53300</v>
      </c>
      <c r="D26" s="44">
        <f>D27+D28</f>
        <v>54567.4</v>
      </c>
      <c r="E26" s="32">
        <f t="shared" si="0"/>
        <v>102.37786116322702</v>
      </c>
    </row>
    <row r="27" spans="1:5" ht="39.75" customHeight="1">
      <c r="A27" s="21" t="s">
        <v>26</v>
      </c>
      <c r="B27" s="20" t="s">
        <v>233</v>
      </c>
      <c r="C27" s="44">
        <f>47100+6200</f>
        <v>53300</v>
      </c>
      <c r="D27" s="44">
        <v>54588</v>
      </c>
      <c r="E27" s="32">
        <f t="shared" si="0"/>
        <v>102.41651031894934</v>
      </c>
    </row>
    <row r="28" spans="1:5" ht="53.25" customHeight="1">
      <c r="A28" s="21" t="s">
        <v>27</v>
      </c>
      <c r="B28" s="20" t="s">
        <v>234</v>
      </c>
      <c r="C28" s="44"/>
      <c r="D28" s="44">
        <v>-20.6</v>
      </c>
      <c r="E28" s="32"/>
    </row>
    <row r="29" spans="1:5" ht="31.5">
      <c r="A29" s="21" t="s">
        <v>28</v>
      </c>
      <c r="B29" s="20" t="s">
        <v>235</v>
      </c>
      <c r="C29" s="44"/>
      <c r="D29" s="44">
        <v>-1118.8</v>
      </c>
      <c r="E29" s="32"/>
    </row>
    <row r="30" spans="1:5" ht="31.5">
      <c r="A30" s="21" t="s">
        <v>29</v>
      </c>
      <c r="B30" s="20" t="s">
        <v>236</v>
      </c>
      <c r="C30" s="44">
        <f>C31+C32</f>
        <v>28050</v>
      </c>
      <c r="D30" s="44">
        <f>D31+D32</f>
        <v>27991.7</v>
      </c>
      <c r="E30" s="32">
        <f t="shared" si="0"/>
        <v>99.7921568627451</v>
      </c>
    </row>
    <row r="31" spans="1:5" ht="31.5">
      <c r="A31" s="21" t="s">
        <v>29</v>
      </c>
      <c r="B31" s="20" t="s">
        <v>237</v>
      </c>
      <c r="C31" s="44">
        <f>28710-660</f>
        <v>28050</v>
      </c>
      <c r="D31" s="44">
        <v>27989.4</v>
      </c>
      <c r="E31" s="32">
        <f t="shared" si="0"/>
        <v>99.78395721925133</v>
      </c>
    </row>
    <row r="32" spans="1:5" ht="47.25">
      <c r="A32" s="21" t="s">
        <v>30</v>
      </c>
      <c r="B32" s="20" t="s">
        <v>238</v>
      </c>
      <c r="C32" s="44"/>
      <c r="D32" s="44">
        <v>2.3</v>
      </c>
      <c r="E32" s="32"/>
    </row>
    <row r="33" spans="1:5" ht="15.75">
      <c r="A33" s="21" t="s">
        <v>31</v>
      </c>
      <c r="B33" s="20" t="s">
        <v>239</v>
      </c>
      <c r="C33" s="44">
        <f>C34</f>
        <v>988</v>
      </c>
      <c r="D33" s="44">
        <f>D34</f>
        <v>994.3</v>
      </c>
      <c r="E33" s="32">
        <f t="shared" si="0"/>
        <v>100.63765182186235</v>
      </c>
    </row>
    <row r="34" spans="1:5" ht="15.75">
      <c r="A34" s="21" t="s">
        <v>31</v>
      </c>
      <c r="B34" s="20" t="s">
        <v>240</v>
      </c>
      <c r="C34" s="44">
        <f>1700-712</f>
        <v>988</v>
      </c>
      <c r="D34" s="44">
        <v>994.3</v>
      </c>
      <c r="E34" s="32">
        <f t="shared" si="0"/>
        <v>100.63765182186235</v>
      </c>
    </row>
    <row r="35" spans="1:5" ht="31.5">
      <c r="A35" s="21" t="s">
        <v>32</v>
      </c>
      <c r="B35" s="20" t="s">
        <v>241</v>
      </c>
      <c r="C35" s="44">
        <f>C36</f>
        <v>412</v>
      </c>
      <c r="D35" s="44">
        <f>D36</f>
        <v>499.7</v>
      </c>
      <c r="E35" s="32">
        <f t="shared" si="0"/>
        <v>121.2864077669903</v>
      </c>
    </row>
    <row r="36" spans="1:5" ht="47.25">
      <c r="A36" s="21" t="s">
        <v>33</v>
      </c>
      <c r="B36" s="20" t="s">
        <v>242</v>
      </c>
      <c r="C36" s="44">
        <f>150+262</f>
        <v>412</v>
      </c>
      <c r="D36" s="44">
        <v>499.7</v>
      </c>
      <c r="E36" s="32">
        <f t="shared" si="0"/>
        <v>121.2864077669903</v>
      </c>
    </row>
    <row r="37" spans="1:5" ht="15.75">
      <c r="A37" s="33" t="s">
        <v>34</v>
      </c>
      <c r="B37" s="33" t="s">
        <v>243</v>
      </c>
      <c r="C37" s="43">
        <f>+C38+C39+C42</f>
        <v>98492</v>
      </c>
      <c r="D37" s="43">
        <f>+D38+D39+D42</f>
        <v>97283.2</v>
      </c>
      <c r="E37" s="32">
        <f t="shared" si="0"/>
        <v>98.77269219835114</v>
      </c>
    </row>
    <row r="38" spans="1:5" ht="63">
      <c r="A38" s="21" t="s">
        <v>35</v>
      </c>
      <c r="B38" s="20" t="s">
        <v>244</v>
      </c>
      <c r="C38" s="44">
        <f>23260-2840</f>
        <v>20420</v>
      </c>
      <c r="D38" s="44">
        <v>19952.6</v>
      </c>
      <c r="E38" s="32">
        <f t="shared" si="0"/>
        <v>97.71106758080312</v>
      </c>
    </row>
    <row r="39" spans="1:5" ht="15.75">
      <c r="A39" s="21" t="s">
        <v>36</v>
      </c>
      <c r="B39" s="20" t="s">
        <v>245</v>
      </c>
      <c r="C39" s="44">
        <f>C40+C41</f>
        <v>47372</v>
      </c>
      <c r="D39" s="44">
        <f>D40+D41</f>
        <v>48056.299999999996</v>
      </c>
      <c r="E39" s="32">
        <f t="shared" si="0"/>
        <v>101.44452419150551</v>
      </c>
    </row>
    <row r="40" spans="1:5" ht="31.5">
      <c r="A40" s="21" t="s">
        <v>37</v>
      </c>
      <c r="B40" s="20" t="s">
        <v>246</v>
      </c>
      <c r="C40" s="44">
        <f>49800-2600</f>
        <v>47200</v>
      </c>
      <c r="D40" s="44">
        <v>47881.1</v>
      </c>
      <c r="E40" s="32">
        <f t="shared" si="0"/>
        <v>101.44300847457626</v>
      </c>
    </row>
    <row r="41" spans="1:5" ht="31.5">
      <c r="A41" s="21" t="s">
        <v>93</v>
      </c>
      <c r="B41" s="20" t="s">
        <v>247</v>
      </c>
      <c r="C41" s="44">
        <v>172</v>
      </c>
      <c r="D41" s="44">
        <v>175.2</v>
      </c>
      <c r="E41" s="32">
        <f t="shared" si="0"/>
        <v>101.86046511627906</v>
      </c>
    </row>
    <row r="42" spans="1:5" ht="15.75">
      <c r="A42" s="21" t="s">
        <v>38</v>
      </c>
      <c r="B42" s="20" t="s">
        <v>248</v>
      </c>
      <c r="C42" s="43">
        <f>C43+C44</f>
        <v>30700</v>
      </c>
      <c r="D42" s="43">
        <f>D43+D44</f>
        <v>29274.3</v>
      </c>
      <c r="E42" s="32">
        <f t="shared" si="0"/>
        <v>95.35602605863191</v>
      </c>
    </row>
    <row r="43" spans="1:5" ht="47.25">
      <c r="A43" s="21" t="s">
        <v>39</v>
      </c>
      <c r="B43" s="20" t="s">
        <v>249</v>
      </c>
      <c r="C43" s="44">
        <f>25200-1400</f>
        <v>23800</v>
      </c>
      <c r="D43" s="44">
        <v>22458.5</v>
      </c>
      <c r="E43" s="32">
        <f t="shared" si="0"/>
        <v>94.36344537815125</v>
      </c>
    </row>
    <row r="44" spans="1:5" ht="27.75" customHeight="1">
      <c r="A44" s="21" t="s">
        <v>136</v>
      </c>
      <c r="B44" s="20" t="s">
        <v>250</v>
      </c>
      <c r="C44" s="44">
        <f>5500+1400</f>
        <v>6900</v>
      </c>
      <c r="D44" s="44">
        <v>6815.8</v>
      </c>
      <c r="E44" s="32">
        <f t="shared" si="0"/>
        <v>98.77971014492753</v>
      </c>
    </row>
    <row r="45" spans="1:5" ht="27.75" customHeight="1">
      <c r="A45" s="39" t="s">
        <v>137</v>
      </c>
      <c r="B45" s="33" t="s">
        <v>173</v>
      </c>
      <c r="C45" s="43">
        <f>C46+C47</f>
        <v>2300</v>
      </c>
      <c r="D45" s="43">
        <f>D46+D47</f>
        <v>2392.2</v>
      </c>
      <c r="E45" s="32">
        <f t="shared" si="0"/>
        <v>104.0086956521739</v>
      </c>
    </row>
    <row r="46" spans="1:5" ht="31.5">
      <c r="A46" s="21" t="s">
        <v>40</v>
      </c>
      <c r="B46" s="20" t="s">
        <v>251</v>
      </c>
      <c r="C46" s="44">
        <v>450</v>
      </c>
      <c r="D46" s="44">
        <v>609.2</v>
      </c>
      <c r="E46" s="32">
        <f t="shared" si="0"/>
        <v>135.3777777777778</v>
      </c>
    </row>
    <row r="47" spans="1:5" ht="15.75">
      <c r="A47" s="21" t="s">
        <v>41</v>
      </c>
      <c r="B47" s="20" t="s">
        <v>252</v>
      </c>
      <c r="C47" s="44">
        <f>1950-100</f>
        <v>1850</v>
      </c>
      <c r="D47" s="44">
        <v>1783</v>
      </c>
      <c r="E47" s="32">
        <f t="shared" si="0"/>
        <v>96.37837837837839</v>
      </c>
    </row>
    <row r="48" spans="1:5" ht="15.75">
      <c r="A48" s="33" t="s">
        <v>42</v>
      </c>
      <c r="B48" s="33" t="s">
        <v>174</v>
      </c>
      <c r="C48" s="43">
        <f>+C49+C50+C51</f>
        <v>19250</v>
      </c>
      <c r="D48" s="43">
        <f>+D49+D50+D51</f>
        <v>12481.5</v>
      </c>
      <c r="E48" s="32">
        <f t="shared" si="0"/>
        <v>64.83896103896105</v>
      </c>
    </row>
    <row r="49" spans="1:5" ht="63">
      <c r="A49" s="21" t="s">
        <v>43</v>
      </c>
      <c r="B49" s="20" t="s">
        <v>253</v>
      </c>
      <c r="C49" s="44">
        <v>17450</v>
      </c>
      <c r="D49" s="44">
        <v>10665</v>
      </c>
      <c r="E49" s="32">
        <f t="shared" si="0"/>
        <v>61.117478510028654</v>
      </c>
    </row>
    <row r="50" spans="1:5" ht="94.5">
      <c r="A50" s="21" t="s">
        <v>44</v>
      </c>
      <c r="B50" s="20" t="s">
        <v>254</v>
      </c>
      <c r="C50" s="44">
        <v>1500</v>
      </c>
      <c r="D50" s="44">
        <v>1591.5</v>
      </c>
      <c r="E50" s="32">
        <f t="shared" si="0"/>
        <v>106.1</v>
      </c>
    </row>
    <row r="51" spans="1:5" ht="31.5">
      <c r="A51" s="21" t="s">
        <v>45</v>
      </c>
      <c r="B51" s="20" t="s">
        <v>215</v>
      </c>
      <c r="C51" s="44">
        <v>300</v>
      </c>
      <c r="D51" s="44">
        <v>225</v>
      </c>
      <c r="E51" s="32">
        <f t="shared" si="0"/>
        <v>75</v>
      </c>
    </row>
    <row r="52" spans="1:5" ht="47.25">
      <c r="A52" s="39" t="s">
        <v>46</v>
      </c>
      <c r="B52" s="33" t="s">
        <v>216</v>
      </c>
      <c r="C52" s="43"/>
      <c r="D52" s="43">
        <v>0.1</v>
      </c>
      <c r="E52" s="32"/>
    </row>
    <row r="53" spans="1:5" ht="63">
      <c r="A53" s="39" t="s">
        <v>47</v>
      </c>
      <c r="B53" s="33" t="s">
        <v>175</v>
      </c>
      <c r="C53" s="43">
        <f>+C56+C54+C55</f>
        <v>23685</v>
      </c>
      <c r="D53" s="43">
        <f>+D56+D54+D55</f>
        <v>15966.4</v>
      </c>
      <c r="E53" s="32">
        <f t="shared" si="0"/>
        <v>67.41144184082752</v>
      </c>
    </row>
    <row r="54" spans="1:5" ht="70.5" customHeight="1">
      <c r="A54" s="38" t="s">
        <v>48</v>
      </c>
      <c r="B54" s="20" t="s">
        <v>255</v>
      </c>
      <c r="C54" s="44">
        <v>14800</v>
      </c>
      <c r="D54" s="44">
        <v>9681.5</v>
      </c>
      <c r="E54" s="32">
        <f t="shared" si="0"/>
        <v>65.41554054054053</v>
      </c>
    </row>
    <row r="55" spans="1:5" ht="110.25">
      <c r="A55" s="21" t="s">
        <v>49</v>
      </c>
      <c r="B55" s="20" t="s">
        <v>256</v>
      </c>
      <c r="C55" s="44">
        <v>1000</v>
      </c>
      <c r="D55" s="44">
        <v>726.4</v>
      </c>
      <c r="E55" s="32">
        <f t="shared" si="0"/>
        <v>72.63999999999999</v>
      </c>
    </row>
    <row r="56" spans="1:5" ht="94.5">
      <c r="A56" s="21" t="s">
        <v>50</v>
      </c>
      <c r="B56" s="20" t="s">
        <v>257</v>
      </c>
      <c r="C56" s="44">
        <v>7885</v>
      </c>
      <c r="D56" s="44">
        <v>5558.5</v>
      </c>
      <c r="E56" s="32">
        <f t="shared" si="0"/>
        <v>70.49461001902347</v>
      </c>
    </row>
    <row r="57" spans="1:5" ht="31.5">
      <c r="A57" s="39" t="s">
        <v>51</v>
      </c>
      <c r="B57" s="33" t="s">
        <v>176</v>
      </c>
      <c r="C57" s="43">
        <f>C58+C59+C60+C61</f>
        <v>1221</v>
      </c>
      <c r="D57" s="43">
        <f>D58+D59+D60+D61</f>
        <v>1221</v>
      </c>
      <c r="E57" s="32">
        <f t="shared" si="0"/>
        <v>100</v>
      </c>
    </row>
    <row r="58" spans="1:5" ht="31.5">
      <c r="A58" s="21" t="s">
        <v>52</v>
      </c>
      <c r="B58" s="20" t="s">
        <v>258</v>
      </c>
      <c r="C58" s="44">
        <f>50+30</f>
        <v>80</v>
      </c>
      <c r="D58" s="44">
        <v>79.3</v>
      </c>
      <c r="E58" s="32">
        <f t="shared" si="0"/>
        <v>99.125</v>
      </c>
    </row>
    <row r="59" spans="1:5" ht="31.5">
      <c r="A59" s="21" t="s">
        <v>53</v>
      </c>
      <c r="B59" s="20" t="s">
        <v>259</v>
      </c>
      <c r="C59" s="44"/>
      <c r="D59" s="44">
        <v>0.4</v>
      </c>
      <c r="E59" s="32"/>
    </row>
    <row r="60" spans="1:5" ht="31.5">
      <c r="A60" s="21" t="s">
        <v>54</v>
      </c>
      <c r="B60" s="20" t="s">
        <v>260</v>
      </c>
      <c r="C60" s="44">
        <f>200+7-66</f>
        <v>141</v>
      </c>
      <c r="D60" s="44">
        <v>148.7</v>
      </c>
      <c r="E60" s="32">
        <f t="shared" si="0"/>
        <v>105.46099290780143</v>
      </c>
    </row>
    <row r="61" spans="1:5" ht="31.5">
      <c r="A61" s="21" t="s">
        <v>55</v>
      </c>
      <c r="B61" s="20" t="s">
        <v>261</v>
      </c>
      <c r="C61" s="44">
        <f>1700-700</f>
        <v>1000</v>
      </c>
      <c r="D61" s="44">
        <v>992.6</v>
      </c>
      <c r="E61" s="32">
        <f t="shared" si="0"/>
        <v>99.26</v>
      </c>
    </row>
    <row r="62" spans="1:5" ht="31.5">
      <c r="A62" s="39" t="s">
        <v>138</v>
      </c>
      <c r="B62" s="33" t="s">
        <v>177</v>
      </c>
      <c r="C62" s="43">
        <f>C63</f>
        <v>5347.092</v>
      </c>
      <c r="D62" s="43">
        <f>D63</f>
        <v>5347.2</v>
      </c>
      <c r="E62" s="32">
        <f t="shared" si="0"/>
        <v>100.00201978944818</v>
      </c>
    </row>
    <row r="63" spans="1:5" ht="31.5">
      <c r="A63" s="21" t="s">
        <v>139</v>
      </c>
      <c r="B63" s="20" t="s">
        <v>178</v>
      </c>
      <c r="C63" s="44">
        <f>5198.592+68.5+80</f>
        <v>5347.092</v>
      </c>
      <c r="D63" s="44">
        <v>5347.2</v>
      </c>
      <c r="E63" s="32">
        <f t="shared" si="0"/>
        <v>100.00201978944818</v>
      </c>
    </row>
    <row r="64" spans="1:5" ht="31.5">
      <c r="A64" s="39" t="s">
        <v>140</v>
      </c>
      <c r="B64" s="33" t="s">
        <v>179</v>
      </c>
      <c r="C64" s="43">
        <f>C65+C66+C67</f>
        <v>13014</v>
      </c>
      <c r="D64" s="43">
        <f>D65+D66+D67</f>
        <v>13013.6</v>
      </c>
      <c r="E64" s="32">
        <f aca="true" t="shared" si="1" ref="E64:E95">D64/C64*100</f>
        <v>99.99692638696789</v>
      </c>
    </row>
    <row r="65" spans="1:5" ht="126">
      <c r="A65" s="21" t="s">
        <v>92</v>
      </c>
      <c r="B65" s="20" t="s">
        <v>262</v>
      </c>
      <c r="C65" s="44">
        <f>7204+123</f>
        <v>7327</v>
      </c>
      <c r="D65" s="44">
        <v>7326.5</v>
      </c>
      <c r="E65" s="32">
        <f t="shared" si="1"/>
        <v>99.9931759246622</v>
      </c>
    </row>
    <row r="66" spans="1:5" ht="63">
      <c r="A66" s="21" t="s">
        <v>56</v>
      </c>
      <c r="B66" s="20" t="s">
        <v>263</v>
      </c>
      <c r="C66" s="44">
        <f>8000-4128+178</f>
        <v>4050</v>
      </c>
      <c r="D66" s="44">
        <v>4049.7</v>
      </c>
      <c r="E66" s="32">
        <f t="shared" si="1"/>
        <v>99.99259259259259</v>
      </c>
    </row>
    <row r="67" spans="1:5" ht="78.75">
      <c r="A67" s="21" t="s">
        <v>57</v>
      </c>
      <c r="B67" s="20" t="s">
        <v>264</v>
      </c>
      <c r="C67" s="44">
        <f>4000-2363</f>
        <v>1637</v>
      </c>
      <c r="D67" s="44">
        <v>1637.4</v>
      </c>
      <c r="E67" s="32">
        <f t="shared" si="1"/>
        <v>100.02443494196702</v>
      </c>
    </row>
    <row r="68" spans="1:5" ht="31.5">
      <c r="A68" s="39" t="s">
        <v>58</v>
      </c>
      <c r="B68" s="33" t="s">
        <v>180</v>
      </c>
      <c r="C68" s="43">
        <f>C69+C72+C74+C77+C79+C85+C88+C89+C91+C92</f>
        <v>13577.5</v>
      </c>
      <c r="D68" s="43">
        <f>D69+D72+D74+D77+D79+D85+D88+D89+D91+D92+D87</f>
        <v>12964.999999999998</v>
      </c>
      <c r="E68" s="32">
        <f t="shared" si="1"/>
        <v>95.4888602467317</v>
      </c>
    </row>
    <row r="69" spans="1:5" ht="31.5">
      <c r="A69" s="38" t="s">
        <v>59</v>
      </c>
      <c r="B69" s="20" t="s">
        <v>181</v>
      </c>
      <c r="C69" s="44">
        <f>C70+C71</f>
        <v>1400</v>
      </c>
      <c r="D69" s="44">
        <f>D70+D71</f>
        <v>1195.5</v>
      </c>
      <c r="E69" s="32">
        <f t="shared" si="1"/>
        <v>85.39285714285715</v>
      </c>
    </row>
    <row r="70" spans="1:5" ht="94.5">
      <c r="A70" s="38" t="s">
        <v>141</v>
      </c>
      <c r="B70" s="20" t="s">
        <v>265</v>
      </c>
      <c r="C70" s="44">
        <v>1350</v>
      </c>
      <c r="D70" s="44">
        <v>1108.3</v>
      </c>
      <c r="E70" s="32">
        <f t="shared" si="1"/>
        <v>82.09629629629629</v>
      </c>
    </row>
    <row r="71" spans="1:5" ht="78.75">
      <c r="A71" s="21" t="s">
        <v>60</v>
      </c>
      <c r="B71" s="20" t="s">
        <v>266</v>
      </c>
      <c r="C71" s="44">
        <v>50</v>
      </c>
      <c r="D71" s="44">
        <v>87.2</v>
      </c>
      <c r="E71" s="32">
        <f t="shared" si="1"/>
        <v>174.4</v>
      </c>
    </row>
    <row r="72" spans="1:5" ht="78.75">
      <c r="A72" s="21" t="s">
        <v>61</v>
      </c>
      <c r="B72" s="20" t="s">
        <v>182</v>
      </c>
      <c r="C72" s="44">
        <f>C73</f>
        <v>500</v>
      </c>
      <c r="D72" s="44">
        <f>D73</f>
        <v>268.5</v>
      </c>
      <c r="E72" s="32">
        <f t="shared" si="1"/>
        <v>53.7</v>
      </c>
    </row>
    <row r="73" spans="1:5" ht="78.75">
      <c r="A73" s="21" t="s">
        <v>61</v>
      </c>
      <c r="B73" s="20" t="s">
        <v>182</v>
      </c>
      <c r="C73" s="44">
        <v>500</v>
      </c>
      <c r="D73" s="44">
        <v>268.5</v>
      </c>
      <c r="E73" s="32">
        <f t="shared" si="1"/>
        <v>53.7</v>
      </c>
    </row>
    <row r="74" spans="1:5" ht="78.75">
      <c r="A74" s="21" t="s">
        <v>62</v>
      </c>
      <c r="B74" s="20" t="s">
        <v>183</v>
      </c>
      <c r="C74" s="44">
        <f>C75</f>
        <v>100</v>
      </c>
      <c r="D74" s="44">
        <f>D75+D76</f>
        <v>54.6</v>
      </c>
      <c r="E74" s="32">
        <f t="shared" si="1"/>
        <v>54.6</v>
      </c>
    </row>
    <row r="75" spans="1:5" ht="78.75">
      <c r="A75" s="21" t="s">
        <v>62</v>
      </c>
      <c r="B75" s="20" t="s">
        <v>267</v>
      </c>
      <c r="C75" s="44">
        <v>100</v>
      </c>
      <c r="D75" s="44">
        <v>53.1</v>
      </c>
      <c r="E75" s="32">
        <f t="shared" si="1"/>
        <v>53.1</v>
      </c>
    </row>
    <row r="76" spans="1:5" ht="39" customHeight="1">
      <c r="A76" s="21" t="s">
        <v>270</v>
      </c>
      <c r="B76" s="20" t="s">
        <v>269</v>
      </c>
      <c r="C76" s="44"/>
      <c r="D76" s="44">
        <v>1.5</v>
      </c>
      <c r="E76" s="32"/>
    </row>
    <row r="77" spans="1:5" ht="47.25">
      <c r="A77" s="21" t="s">
        <v>63</v>
      </c>
      <c r="B77" s="20" t="s">
        <v>184</v>
      </c>
      <c r="C77" s="44">
        <f>C78</f>
        <v>256.5</v>
      </c>
      <c r="D77" s="44">
        <f>D78</f>
        <v>263.1</v>
      </c>
      <c r="E77" s="32">
        <f t="shared" si="1"/>
        <v>102.5730994152047</v>
      </c>
    </row>
    <row r="78" spans="1:5" ht="63">
      <c r="A78" s="21" t="s">
        <v>64</v>
      </c>
      <c r="B78" s="20" t="s">
        <v>268</v>
      </c>
      <c r="C78" s="44">
        <v>256.5</v>
      </c>
      <c r="D78" s="44">
        <v>263.1</v>
      </c>
      <c r="E78" s="32">
        <f t="shared" si="1"/>
        <v>102.5730994152047</v>
      </c>
    </row>
    <row r="79" spans="1:5" ht="141.75">
      <c r="A79" s="38" t="s">
        <v>65</v>
      </c>
      <c r="B79" s="20" t="s">
        <v>185</v>
      </c>
      <c r="C79" s="44">
        <f>C80+C81+C82+C83+C84</f>
        <v>2863</v>
      </c>
      <c r="D79" s="44">
        <f>D80+D81+D82+D83+D84</f>
        <v>2829.5</v>
      </c>
      <c r="E79" s="32">
        <f t="shared" si="1"/>
        <v>98.82989870764932</v>
      </c>
    </row>
    <row r="80" spans="1:5" ht="31.5">
      <c r="A80" s="21" t="s">
        <v>66</v>
      </c>
      <c r="B80" s="20" t="s">
        <v>217</v>
      </c>
      <c r="C80" s="44">
        <v>1557</v>
      </c>
      <c r="D80" s="44">
        <v>1557</v>
      </c>
      <c r="E80" s="32">
        <f t="shared" si="1"/>
        <v>100</v>
      </c>
    </row>
    <row r="81" spans="1:5" ht="47.25">
      <c r="A81" s="40" t="s">
        <v>67</v>
      </c>
      <c r="B81" s="20" t="s">
        <v>271</v>
      </c>
      <c r="C81" s="44">
        <v>49</v>
      </c>
      <c r="D81" s="44">
        <v>49</v>
      </c>
      <c r="E81" s="32">
        <f t="shared" si="1"/>
        <v>100</v>
      </c>
    </row>
    <row r="82" spans="1:5" ht="47.25">
      <c r="A82" s="40" t="s">
        <v>68</v>
      </c>
      <c r="B82" s="20" t="s">
        <v>218</v>
      </c>
      <c r="C82" s="44">
        <v>355</v>
      </c>
      <c r="D82" s="44">
        <v>376.1</v>
      </c>
      <c r="E82" s="32">
        <f t="shared" si="1"/>
        <v>105.94366197183098</v>
      </c>
    </row>
    <row r="83" spans="1:5" ht="47.25">
      <c r="A83" s="21" t="s">
        <v>69</v>
      </c>
      <c r="B83" s="20" t="s">
        <v>272</v>
      </c>
      <c r="C83" s="44">
        <v>672</v>
      </c>
      <c r="D83" s="44">
        <v>607.4</v>
      </c>
      <c r="E83" s="32">
        <f t="shared" si="1"/>
        <v>90.38690476190476</v>
      </c>
    </row>
    <row r="84" spans="1:5" ht="31.5">
      <c r="A84" s="21" t="s">
        <v>70</v>
      </c>
      <c r="B84" s="20" t="s">
        <v>273</v>
      </c>
      <c r="C84" s="44">
        <v>230</v>
      </c>
      <c r="D84" s="44">
        <v>240</v>
      </c>
      <c r="E84" s="32">
        <f t="shared" si="1"/>
        <v>104.34782608695652</v>
      </c>
    </row>
    <row r="85" spans="1:5" ht="78.75">
      <c r="A85" s="21" t="s">
        <v>71</v>
      </c>
      <c r="B85" s="20" t="s">
        <v>186</v>
      </c>
      <c r="C85" s="44">
        <f>C86</f>
        <v>1200</v>
      </c>
      <c r="D85" s="44">
        <f>D86</f>
        <v>1115.3</v>
      </c>
      <c r="E85" s="32">
        <f t="shared" si="1"/>
        <v>92.94166666666666</v>
      </c>
    </row>
    <row r="86" spans="1:5" ht="78.75">
      <c r="A86" s="21" t="s">
        <v>71</v>
      </c>
      <c r="B86" s="20" t="s">
        <v>186</v>
      </c>
      <c r="C86" s="44">
        <v>1200</v>
      </c>
      <c r="D86" s="44">
        <v>1115.3</v>
      </c>
      <c r="E86" s="32">
        <f t="shared" si="1"/>
        <v>92.94166666666666</v>
      </c>
    </row>
    <row r="87" spans="1:5" ht="31.5">
      <c r="A87" s="21" t="s">
        <v>274</v>
      </c>
      <c r="B87" s="20" t="s">
        <v>275</v>
      </c>
      <c r="C87" s="44"/>
      <c r="D87" s="44">
        <v>40.9</v>
      </c>
      <c r="E87" s="32"/>
    </row>
    <row r="88" spans="1:5" ht="78.75">
      <c r="A88" s="21" t="s">
        <v>72</v>
      </c>
      <c r="B88" s="20" t="s">
        <v>187</v>
      </c>
      <c r="C88" s="44">
        <v>335</v>
      </c>
      <c r="D88" s="44">
        <v>351.2</v>
      </c>
      <c r="E88" s="32">
        <f t="shared" si="1"/>
        <v>104.83582089552239</v>
      </c>
    </row>
    <row r="89" spans="1:5" ht="47.25">
      <c r="A89" s="21" t="s">
        <v>73</v>
      </c>
      <c r="B89" s="20" t="s">
        <v>188</v>
      </c>
      <c r="C89" s="44">
        <f>C90</f>
        <v>100</v>
      </c>
      <c r="D89" s="44">
        <f>D90</f>
        <v>99.6</v>
      </c>
      <c r="E89" s="32">
        <f t="shared" si="1"/>
        <v>99.6</v>
      </c>
    </row>
    <row r="90" spans="1:5" ht="47.25">
      <c r="A90" s="21" t="s">
        <v>73</v>
      </c>
      <c r="B90" s="20" t="s">
        <v>188</v>
      </c>
      <c r="C90" s="44">
        <v>100</v>
      </c>
      <c r="D90" s="44">
        <v>99.6</v>
      </c>
      <c r="E90" s="32">
        <f t="shared" si="1"/>
        <v>99.6</v>
      </c>
    </row>
    <row r="91" spans="1:5" ht="94.5">
      <c r="A91" s="21" t="s">
        <v>74</v>
      </c>
      <c r="B91" s="20" t="s">
        <v>189</v>
      </c>
      <c r="C91" s="44">
        <v>2898</v>
      </c>
      <c r="D91" s="44">
        <v>2956.1</v>
      </c>
      <c r="E91" s="32">
        <f t="shared" si="1"/>
        <v>102.0048309178744</v>
      </c>
    </row>
    <row r="92" spans="1:5" ht="47.25">
      <c r="A92" s="21" t="s">
        <v>75</v>
      </c>
      <c r="B92" s="20" t="s">
        <v>190</v>
      </c>
      <c r="C92" s="44">
        <v>3925</v>
      </c>
      <c r="D92" s="44">
        <v>3790.7</v>
      </c>
      <c r="E92" s="32">
        <f t="shared" si="1"/>
        <v>96.57834394904458</v>
      </c>
    </row>
    <row r="93" spans="1:5" ht="15.75">
      <c r="A93" s="39" t="s">
        <v>142</v>
      </c>
      <c r="B93" s="33" t="s">
        <v>191</v>
      </c>
      <c r="C93" s="43">
        <v>574</v>
      </c>
      <c r="D93" s="43">
        <v>543.1</v>
      </c>
      <c r="E93" s="32">
        <f t="shared" si="1"/>
        <v>94.61672473867596</v>
      </c>
    </row>
    <row r="94" spans="1:5" ht="15.75">
      <c r="A94" s="26" t="s">
        <v>143</v>
      </c>
      <c r="B94" s="33" t="s">
        <v>192</v>
      </c>
      <c r="C94" s="43">
        <f>C95+C125+C126</f>
        <v>1156238.5283599999</v>
      </c>
      <c r="D94" s="43">
        <f>D95+D125+D126</f>
        <v>1096222.0554199999</v>
      </c>
      <c r="E94" s="32">
        <f t="shared" si="1"/>
        <v>94.80933462534526</v>
      </c>
    </row>
    <row r="95" spans="1:5" ht="47.25">
      <c r="A95" s="39" t="s">
        <v>144</v>
      </c>
      <c r="B95" s="33" t="s">
        <v>193</v>
      </c>
      <c r="C95" s="43">
        <f>C96+C97+C108+C123</f>
        <v>1156645.79396</v>
      </c>
      <c r="D95" s="43">
        <f>D96+D97+D108+D123</f>
        <v>1096629.32102</v>
      </c>
      <c r="E95" s="32">
        <f t="shared" si="1"/>
        <v>94.81116230626473</v>
      </c>
    </row>
    <row r="96" spans="1:5" ht="47.25">
      <c r="A96" s="21" t="s">
        <v>76</v>
      </c>
      <c r="B96" s="20" t="s">
        <v>194</v>
      </c>
      <c r="C96" s="44">
        <f>4000+24400+23788.5+20596</f>
        <v>72784.5</v>
      </c>
      <c r="D96" s="44">
        <f>4000+24400+23788.5+20596</f>
        <v>72784.5</v>
      </c>
      <c r="E96" s="32">
        <f aca="true" t="shared" si="2" ref="E96:E127">D96/C96*100</f>
        <v>100</v>
      </c>
    </row>
    <row r="97" spans="1:5" ht="47.25">
      <c r="A97" s="39" t="s">
        <v>77</v>
      </c>
      <c r="B97" s="33" t="s">
        <v>195</v>
      </c>
      <c r="C97" s="43">
        <f>SUM(C98:C107)</f>
        <v>425993.36280999996</v>
      </c>
      <c r="D97" s="43">
        <f>SUM(D98:D107)</f>
        <v>365976.88987</v>
      </c>
      <c r="E97" s="32">
        <f t="shared" si="2"/>
        <v>85.91140656649895</v>
      </c>
    </row>
    <row r="98" spans="1:5" ht="31.5">
      <c r="A98" s="21" t="s">
        <v>79</v>
      </c>
      <c r="B98" s="20" t="s">
        <v>196</v>
      </c>
      <c r="C98" s="44">
        <f>146323.73+3658.24404</f>
        <v>149981.97404</v>
      </c>
      <c r="D98" s="44">
        <v>95817</v>
      </c>
      <c r="E98" s="32">
        <f t="shared" si="2"/>
        <v>63.88567733776176</v>
      </c>
    </row>
    <row r="99" spans="1:5" ht="47.25">
      <c r="A99" s="21" t="s">
        <v>80</v>
      </c>
      <c r="B99" s="20" t="s">
        <v>197</v>
      </c>
      <c r="C99" s="44">
        <v>78800</v>
      </c>
      <c r="D99" s="44">
        <v>78800</v>
      </c>
      <c r="E99" s="32">
        <f t="shared" si="2"/>
        <v>100</v>
      </c>
    </row>
    <row r="100" spans="1:5" ht="94.5">
      <c r="A100" s="21" t="s">
        <v>145</v>
      </c>
      <c r="B100" s="20" t="s">
        <v>198</v>
      </c>
      <c r="C100" s="44">
        <f>21154.90965+5599.8533+2482.33595</f>
        <v>29237.0989</v>
      </c>
      <c r="D100" s="44">
        <v>23386</v>
      </c>
      <c r="E100" s="32">
        <f t="shared" si="2"/>
        <v>79.98741626174134</v>
      </c>
    </row>
    <row r="101" spans="1:5" ht="63">
      <c r="A101" s="21" t="s">
        <v>146</v>
      </c>
      <c r="B101" s="20" t="s">
        <v>199</v>
      </c>
      <c r="C101" s="44">
        <f>3230.28731+6716.5-2482.36744</f>
        <v>7464.41987</v>
      </c>
      <c r="D101" s="44">
        <f>3230.28731+6716.5-2482.36744</f>
        <v>7464.41987</v>
      </c>
      <c r="E101" s="32">
        <f t="shared" si="2"/>
        <v>100</v>
      </c>
    </row>
    <row r="102" spans="1:5" ht="63">
      <c r="A102" s="21" t="s">
        <v>91</v>
      </c>
      <c r="B102" s="20" t="s">
        <v>200</v>
      </c>
      <c r="C102" s="44">
        <v>2444.37</v>
      </c>
      <c r="D102" s="44">
        <v>2444.37</v>
      </c>
      <c r="E102" s="32">
        <f t="shared" si="2"/>
        <v>100</v>
      </c>
    </row>
    <row r="103" spans="1:5" ht="31.5">
      <c r="A103" s="21" t="s">
        <v>147</v>
      </c>
      <c r="B103" s="20" t="s">
        <v>201</v>
      </c>
      <c r="C103" s="44">
        <v>63.2</v>
      </c>
      <c r="D103" s="44">
        <v>63.2</v>
      </c>
      <c r="E103" s="32">
        <f t="shared" si="2"/>
        <v>100</v>
      </c>
    </row>
    <row r="104" spans="1:5" ht="63">
      <c r="A104" s="21" t="s">
        <v>78</v>
      </c>
      <c r="B104" s="20" t="s">
        <v>202</v>
      </c>
      <c r="C104" s="44">
        <v>240</v>
      </c>
      <c r="D104" s="44">
        <v>240</v>
      </c>
      <c r="E104" s="32">
        <f t="shared" si="2"/>
        <v>100</v>
      </c>
    </row>
    <row r="105" spans="1:5" ht="78.75">
      <c r="A105" s="21" t="s">
        <v>148</v>
      </c>
      <c r="B105" s="20" t="s">
        <v>203</v>
      </c>
      <c r="C105" s="44">
        <v>47958.6</v>
      </c>
      <c r="D105" s="44">
        <v>47958.6</v>
      </c>
      <c r="E105" s="32">
        <f t="shared" si="2"/>
        <v>100</v>
      </c>
    </row>
    <row r="106" spans="1:5" ht="47.25">
      <c r="A106" s="21" t="s">
        <v>149</v>
      </c>
      <c r="B106" s="20" t="s">
        <v>204</v>
      </c>
      <c r="C106" s="44">
        <v>1309.3</v>
      </c>
      <c r="D106" s="44">
        <v>1309.3</v>
      </c>
      <c r="E106" s="32">
        <f t="shared" si="2"/>
        <v>100</v>
      </c>
    </row>
    <row r="107" spans="1:5" ht="15.75">
      <c r="A107" s="21" t="s">
        <v>81</v>
      </c>
      <c r="B107" s="20" t="s">
        <v>205</v>
      </c>
      <c r="C107" s="44">
        <v>108494.4</v>
      </c>
      <c r="D107" s="44">
        <v>108494</v>
      </c>
      <c r="E107" s="32">
        <f t="shared" si="2"/>
        <v>99.99963131737675</v>
      </c>
    </row>
    <row r="108" spans="1:5" ht="31.5">
      <c r="A108" s="39" t="s">
        <v>150</v>
      </c>
      <c r="B108" s="33" t="s">
        <v>206</v>
      </c>
      <c r="C108" s="43">
        <f>+C109+C120+C121+C122</f>
        <v>642867.93115</v>
      </c>
      <c r="D108" s="43">
        <f>+D109+D120+D121+D122</f>
        <v>642867.93115</v>
      </c>
      <c r="E108" s="32">
        <f t="shared" si="2"/>
        <v>100</v>
      </c>
    </row>
    <row r="109" spans="1:5" ht="47.25">
      <c r="A109" s="21" t="s">
        <v>82</v>
      </c>
      <c r="B109" s="20" t="s">
        <v>207</v>
      </c>
      <c r="C109" s="44">
        <f>C110+C111+C112+C113+C114+C115+C116+C117+C118+C119</f>
        <v>615875.26115</v>
      </c>
      <c r="D109" s="44">
        <f>D110+D111+D112+D113+D114+D115+D116+D117+D118+D119</f>
        <v>615875.26115</v>
      </c>
      <c r="E109" s="32">
        <f t="shared" si="2"/>
        <v>100</v>
      </c>
    </row>
    <row r="110" spans="1:5" ht="63">
      <c r="A110" s="21" t="s">
        <v>151</v>
      </c>
      <c r="B110" s="20" t="s">
        <v>207</v>
      </c>
      <c r="C110" s="44">
        <f>1192.8+97.6</f>
        <v>1290.3999999999999</v>
      </c>
      <c r="D110" s="44">
        <f>1192.8+97.6</f>
        <v>1290.3999999999999</v>
      </c>
      <c r="E110" s="32">
        <f t="shared" si="2"/>
        <v>100</v>
      </c>
    </row>
    <row r="111" spans="1:5" ht="141.75">
      <c r="A111" s="21" t="s">
        <v>152</v>
      </c>
      <c r="B111" s="20" t="s">
        <v>207</v>
      </c>
      <c r="C111" s="44">
        <f>2333.5+121.5</f>
        <v>2455</v>
      </c>
      <c r="D111" s="44">
        <f>2333.5+121.5</f>
        <v>2455</v>
      </c>
      <c r="E111" s="32">
        <f t="shared" si="2"/>
        <v>100</v>
      </c>
    </row>
    <row r="112" spans="1:5" ht="141.75">
      <c r="A112" s="21" t="s">
        <v>153</v>
      </c>
      <c r="B112" s="20" t="s">
        <v>207</v>
      </c>
      <c r="C112" s="44">
        <v>0.8</v>
      </c>
      <c r="D112" s="44">
        <v>0.8</v>
      </c>
      <c r="E112" s="32">
        <f t="shared" si="2"/>
        <v>100</v>
      </c>
    </row>
    <row r="113" spans="1:5" ht="236.25">
      <c r="A113" s="21" t="s">
        <v>154</v>
      </c>
      <c r="B113" s="20" t="s">
        <v>207</v>
      </c>
      <c r="C113" s="44">
        <f>2231.6+117.5</f>
        <v>2349.1</v>
      </c>
      <c r="D113" s="44">
        <f>2231.6+117.5</f>
        <v>2349.1</v>
      </c>
      <c r="E113" s="32">
        <f t="shared" si="2"/>
        <v>100</v>
      </c>
    </row>
    <row r="114" spans="1:5" ht="93" customHeight="1">
      <c r="A114" s="38" t="s">
        <v>155</v>
      </c>
      <c r="B114" s="20" t="s">
        <v>207</v>
      </c>
      <c r="C114" s="44">
        <v>226.5</v>
      </c>
      <c r="D114" s="44">
        <v>226.5</v>
      </c>
      <c r="E114" s="32">
        <f t="shared" si="2"/>
        <v>100</v>
      </c>
    </row>
    <row r="115" spans="1:5" ht="141.75">
      <c r="A115" s="21" t="s">
        <v>156</v>
      </c>
      <c r="B115" s="20" t="s">
        <v>207</v>
      </c>
      <c r="C115" s="44">
        <f>59532.3+4898.62415+3879.1-2000</f>
        <v>66310.02415000001</v>
      </c>
      <c r="D115" s="44">
        <f>59532.3+4898.62415+3879.1-2000</f>
        <v>66310.02415000001</v>
      </c>
      <c r="E115" s="32">
        <f t="shared" si="2"/>
        <v>100</v>
      </c>
    </row>
    <row r="116" spans="1:5" ht="144" customHeight="1">
      <c r="A116" s="38" t="s">
        <v>157</v>
      </c>
      <c r="B116" s="20" t="s">
        <v>207</v>
      </c>
      <c r="C116" s="44">
        <f>493871.9+41116+954.6</f>
        <v>535942.5</v>
      </c>
      <c r="D116" s="44">
        <f>493871.9+41116+954.6</f>
        <v>535942.5</v>
      </c>
      <c r="E116" s="32">
        <f t="shared" si="2"/>
        <v>100</v>
      </c>
    </row>
    <row r="117" spans="1:5" ht="110.25">
      <c r="A117" s="21" t="s">
        <v>158</v>
      </c>
      <c r="B117" s="20" t="s">
        <v>207</v>
      </c>
      <c r="C117" s="44">
        <v>0.1</v>
      </c>
      <c r="D117" s="44">
        <v>0.1</v>
      </c>
      <c r="E117" s="32">
        <f t="shared" si="2"/>
        <v>100</v>
      </c>
    </row>
    <row r="118" spans="1:5" ht="78.75">
      <c r="A118" s="21" t="s">
        <v>159</v>
      </c>
      <c r="B118" s="20" t="s">
        <v>207</v>
      </c>
      <c r="C118" s="44">
        <v>253.8</v>
      </c>
      <c r="D118" s="44">
        <v>253.8</v>
      </c>
      <c r="E118" s="32">
        <f t="shared" si="2"/>
        <v>100</v>
      </c>
    </row>
    <row r="119" spans="1:5" ht="31.5">
      <c r="A119" s="21" t="s">
        <v>160</v>
      </c>
      <c r="B119" s="20" t="s">
        <v>207</v>
      </c>
      <c r="C119" s="44">
        <f>6371.7+675.337</f>
        <v>7047.037</v>
      </c>
      <c r="D119" s="44">
        <f>6371.7+675.337</f>
        <v>7047.037</v>
      </c>
      <c r="E119" s="32">
        <f t="shared" si="2"/>
        <v>100</v>
      </c>
    </row>
    <row r="120" spans="1:5" ht="67.5" customHeight="1">
      <c r="A120" s="21" t="s">
        <v>161</v>
      </c>
      <c r="B120" s="20" t="s">
        <v>208</v>
      </c>
      <c r="C120" s="44">
        <f>17188.06+0.2+1121.3+4418.64</f>
        <v>22728.2</v>
      </c>
      <c r="D120" s="44">
        <f>17188.06+0.2+1121.3+4418.64</f>
        <v>22728.2</v>
      </c>
      <c r="E120" s="32">
        <f t="shared" si="2"/>
        <v>100</v>
      </c>
    </row>
    <row r="121" spans="1:5" ht="141.75">
      <c r="A121" s="38" t="s">
        <v>162</v>
      </c>
      <c r="B121" s="20" t="s">
        <v>209</v>
      </c>
      <c r="C121" s="44">
        <f>7919.8-0.07-5482.89</f>
        <v>2436.84</v>
      </c>
      <c r="D121" s="44">
        <f>7919.8-0.07-5482.89</f>
        <v>2436.84</v>
      </c>
      <c r="E121" s="32">
        <f t="shared" si="2"/>
        <v>100</v>
      </c>
    </row>
    <row r="122" spans="1:5" ht="110.25">
      <c r="A122" s="38" t="s">
        <v>163</v>
      </c>
      <c r="B122" s="20" t="s">
        <v>210</v>
      </c>
      <c r="C122" s="44">
        <f>1827.63</f>
        <v>1827.63</v>
      </c>
      <c r="D122" s="44">
        <f>1827.63</f>
        <v>1827.63</v>
      </c>
      <c r="E122" s="32">
        <f t="shared" si="2"/>
        <v>100</v>
      </c>
    </row>
    <row r="123" spans="1:5" ht="15.75">
      <c r="A123" s="21" t="s">
        <v>164</v>
      </c>
      <c r="B123" s="20" t="s">
        <v>211</v>
      </c>
      <c r="C123" s="44">
        <f>C124</f>
        <v>15000</v>
      </c>
      <c r="D123" s="44">
        <f>D124</f>
        <v>15000</v>
      </c>
      <c r="E123" s="32">
        <f t="shared" si="2"/>
        <v>100</v>
      </c>
    </row>
    <row r="124" spans="1:5" ht="47.25">
      <c r="A124" s="21" t="s">
        <v>165</v>
      </c>
      <c r="B124" s="20" t="s">
        <v>212</v>
      </c>
      <c r="C124" s="44">
        <v>15000</v>
      </c>
      <c r="D124" s="44">
        <v>15000</v>
      </c>
      <c r="E124" s="32">
        <f t="shared" si="2"/>
        <v>100</v>
      </c>
    </row>
    <row r="125" spans="1:5" ht="47.25">
      <c r="A125" s="21" t="s">
        <v>166</v>
      </c>
      <c r="B125" s="20" t="s">
        <v>213</v>
      </c>
      <c r="C125" s="44">
        <f>44.94039+5.67656</f>
        <v>50.61695</v>
      </c>
      <c r="D125" s="44">
        <f>44.94039+5.67656</f>
        <v>50.61695</v>
      </c>
      <c r="E125" s="32">
        <f t="shared" si="2"/>
        <v>100</v>
      </c>
    </row>
    <row r="126" spans="1:5" ht="63">
      <c r="A126" s="38" t="s">
        <v>167</v>
      </c>
      <c r="B126" s="20" t="s">
        <v>214</v>
      </c>
      <c r="C126" s="44">
        <f>-454.26755-3.615</f>
        <v>-457.88255000000004</v>
      </c>
      <c r="D126" s="44">
        <f>-454.26755-3.615</f>
        <v>-457.88255000000004</v>
      </c>
      <c r="E126" s="32">
        <f t="shared" si="2"/>
        <v>100</v>
      </c>
    </row>
    <row r="127" spans="1:5" ht="15.75">
      <c r="A127" s="39" t="s">
        <v>168</v>
      </c>
      <c r="B127" s="41"/>
      <c r="C127" s="46">
        <f>+C9+C94</f>
        <v>2003287.09236</v>
      </c>
      <c r="D127" s="46">
        <f>+D9+D94</f>
        <v>1903382.0554199996</v>
      </c>
      <c r="E127" s="32">
        <f t="shared" si="2"/>
        <v>95.01294460883759</v>
      </c>
    </row>
  </sheetData>
  <sheetProtection/>
  <mergeCells count="5">
    <mergeCell ref="A6:E6"/>
    <mergeCell ref="D1:E1"/>
    <mergeCell ref="D2:E2"/>
    <mergeCell ref="D3:E3"/>
    <mergeCell ref="D4:E4"/>
  </mergeCells>
  <printOptions/>
  <pageMargins left="0.7874015748031497" right="0.3937007874015748" top="0.5905511811023623" bottom="0.3937007874015748" header="0" footer="0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sumarkina</cp:lastModifiedBy>
  <cp:lastPrinted>2017-03-10T02:44:52Z</cp:lastPrinted>
  <dcterms:created xsi:type="dcterms:W3CDTF">2016-01-20T03:31:12Z</dcterms:created>
  <dcterms:modified xsi:type="dcterms:W3CDTF">2018-03-14T08:23:14Z</dcterms:modified>
  <cp:category/>
  <cp:version/>
  <cp:contentType/>
  <cp:contentStatus/>
</cp:coreProperties>
</file>